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filterPrivacy="1"/>
  <xr:revisionPtr revIDLastSave="0" documentId="8_{A36567A9-DF18-4388-B3C4-427A0DA57A20}" xr6:coauthVersionLast="47" xr6:coauthVersionMax="47" xr10:uidLastSave="{00000000-0000-0000-0000-000000000000}"/>
  <workbookProtection workbookAlgorithmName="SHA-512" workbookHashValue="e/sHKLWI+h2LujuHXIWRm3PTNQ5Fmm92mTUbvksIHLUNtbkXc/sEjF2U2RCN46sgCp48UPJacCD43qkkkRoLyQ==" workbookSaltValue="AImA+CAyqwEhfSuVzZyToA==" workbookSpinCount="100000" lockStructure="1"/>
  <bookViews>
    <workbookView xWindow="-120" yWindow="-120" windowWidth="29040" windowHeight="17520" xr2:uid="{82814BBB-CE81-447B-8CC2-0B88D47C1097}"/>
  </bookViews>
  <sheets>
    <sheet name="はじめに" sheetId="3" r:id="rId1"/>
    <sheet name="補助対象予定経費" sheetId="1" r:id="rId2"/>
    <sheet name="資金調達表" sheetId="4" r:id="rId3"/>
    <sheet name="【解説・入力例】補助対象予定経費" sheetId="5" r:id="rId4"/>
    <sheet name="【解説・入力例】資金調達表" sheetId="6" r:id="rId5"/>
    <sheet name="リスト" sheetId="2" state="hidden" r:id="rId6"/>
    <sheet name="import" sheetId="7" state="hidden" r:id="rId7"/>
  </sheets>
  <definedNames>
    <definedName name="_xlnm._FilterDatabase" localSheetId="6" hidden="1">import!$A$1:$J$434</definedName>
    <definedName name="_xlnm.Print_Area" localSheetId="4">【解説・入力例】資金調達表!$A$1:$I$9</definedName>
    <definedName name="_xlnm.Print_Area" localSheetId="3">【解説・入力例】補助対象予定経費!$A$1:$L$91</definedName>
    <definedName name="_xlnm.Print_Area" localSheetId="2">資金調達表!$A$1:$I$9</definedName>
    <definedName name="_xlnm.Print_Area" localSheetId="1">補助対象予定経費!$A$1:$K$91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5" l="1"/>
  <c r="J4" i="6"/>
  <c r="C422" i="7"/>
  <c r="C420" i="7"/>
  <c r="C413" i="7"/>
  <c r="C415" i="7"/>
  <c r="C431" i="7"/>
  <c r="C430" i="7"/>
  <c r="C429" i="7"/>
  <c r="C428" i="7"/>
  <c r="C426" i="7"/>
  <c r="C425" i="7"/>
  <c r="C421" i="7"/>
  <c r="C419" i="7"/>
  <c r="C418" i="7"/>
  <c r="C414" i="7"/>
  <c r="C412" i="7"/>
  <c r="C410" i="7"/>
  <c r="C402" i="7"/>
  <c r="C401" i="7"/>
  <c r="C399" i="7"/>
  <c r="C398" i="7"/>
  <c r="C396" i="7"/>
  <c r="C395" i="7"/>
  <c r="C394" i="7"/>
  <c r="C393" i="7"/>
  <c r="C392" i="7"/>
  <c r="C391" i="7"/>
  <c r="C390" i="7"/>
  <c r="C389" i="7"/>
  <c r="C388" i="7"/>
  <c r="C387" i="7"/>
  <c r="C386" i="7"/>
  <c r="C385" i="7"/>
  <c r="C384" i="7"/>
  <c r="C383" i="7"/>
  <c r="C382" i="7"/>
  <c r="C381" i="7"/>
  <c r="C380" i="7"/>
  <c r="C379" i="7"/>
  <c r="C378" i="7"/>
  <c r="C365" i="7"/>
  <c r="C377" i="7"/>
  <c r="C376" i="7"/>
  <c r="C375" i="7"/>
  <c r="C374" i="7"/>
  <c r="C373" i="7"/>
  <c r="C372" i="7"/>
  <c r="C370" i="7"/>
  <c r="C369" i="7"/>
  <c r="C368" i="7"/>
  <c r="C366" i="7"/>
  <c r="C363" i="7"/>
  <c r="C362" i="7"/>
  <c r="C361" i="7"/>
  <c r="C360" i="7"/>
  <c r="C359" i="7"/>
  <c r="C358" i="7"/>
  <c r="C357" i="7"/>
  <c r="C356" i="7"/>
  <c r="C355" i="7"/>
  <c r="C354" i="7"/>
  <c r="C353" i="7"/>
  <c r="C352" i="7"/>
  <c r="C351" i="7"/>
  <c r="C350" i="7"/>
  <c r="C349" i="7"/>
  <c r="C348" i="7"/>
  <c r="C347" i="7"/>
  <c r="C346" i="7"/>
  <c r="C345" i="7"/>
  <c r="C344" i="7"/>
  <c r="C343" i="7"/>
  <c r="C342" i="7"/>
  <c r="C341" i="7"/>
  <c r="C340" i="7"/>
  <c r="C339" i="7"/>
  <c r="C337" i="7"/>
  <c r="C336" i="7"/>
  <c r="C335"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4" i="7"/>
  <c r="C303" i="7"/>
  <c r="C302" i="7"/>
  <c r="C297" i="7"/>
  <c r="C296" i="7"/>
  <c r="C295" i="7"/>
  <c r="C294" i="7"/>
  <c r="C293" i="7"/>
  <c r="C292" i="7"/>
  <c r="C291" i="7"/>
  <c r="C290" i="7"/>
  <c r="C289" i="7"/>
  <c r="C288" i="7"/>
  <c r="C287" i="7"/>
  <c r="C286" i="7"/>
  <c r="C285" i="7"/>
  <c r="C284" i="7"/>
  <c r="C283" i="7"/>
  <c r="C282" i="7"/>
  <c r="C281" i="7"/>
  <c r="C280" i="7"/>
  <c r="C279" i="7"/>
  <c r="C278" i="7"/>
  <c r="C277" i="7"/>
  <c r="C276" i="7"/>
  <c r="C275" i="7"/>
  <c r="C274" i="7"/>
  <c r="C273" i="7"/>
  <c r="C271" i="7"/>
  <c r="C270" i="7"/>
  <c r="C269" i="7"/>
  <c r="C267" i="7"/>
  <c r="C266" i="7"/>
  <c r="C264" i="7"/>
  <c r="C263" i="7"/>
  <c r="C262" i="7"/>
  <c r="C261" i="7"/>
  <c r="C260" i="7"/>
  <c r="C259" i="7"/>
  <c r="C258" i="7"/>
  <c r="C257" i="7"/>
  <c r="C256" i="7"/>
  <c r="C255" i="7"/>
  <c r="C254" i="7"/>
  <c r="C253" i="7"/>
  <c r="C252" i="7"/>
  <c r="C251" i="7"/>
  <c r="C250" i="7"/>
  <c r="C249" i="7"/>
  <c r="C248" i="7"/>
  <c r="C247" i="7"/>
  <c r="C246" i="7"/>
  <c r="C245" i="7"/>
  <c r="C244" i="7"/>
  <c r="C243" i="7"/>
  <c r="C242" i="7"/>
  <c r="C241" i="7"/>
  <c r="C240" i="7"/>
  <c r="C238" i="7"/>
  <c r="C237" i="7"/>
  <c r="C236" i="7"/>
  <c r="C231" i="7"/>
  <c r="C230" i="7"/>
  <c r="C229" i="7"/>
  <c r="C228" i="7"/>
  <c r="C227" i="7"/>
  <c r="C226" i="7"/>
  <c r="C225" i="7"/>
  <c r="C224" i="7"/>
  <c r="C223" i="7"/>
  <c r="C222" i="7"/>
  <c r="C221" i="7"/>
  <c r="C220" i="7"/>
  <c r="C219" i="7"/>
  <c r="C218" i="7"/>
  <c r="C217" i="7"/>
  <c r="C216" i="7"/>
  <c r="C215" i="7"/>
  <c r="C214" i="7"/>
  <c r="C213" i="7"/>
  <c r="C212" i="7"/>
  <c r="C211" i="7"/>
  <c r="C210" i="7"/>
  <c r="C209" i="7"/>
  <c r="C208" i="7"/>
  <c r="C207" i="7"/>
  <c r="C205" i="7"/>
  <c r="C204" i="7"/>
  <c r="C203" i="7"/>
  <c r="C201" i="7"/>
  <c r="C200" i="7"/>
  <c r="C198" i="7"/>
  <c r="C197" i="7"/>
  <c r="C196" i="7"/>
  <c r="C195" i="7"/>
  <c r="C194" i="7"/>
  <c r="C193" i="7"/>
  <c r="C192" i="7"/>
  <c r="C191" i="7"/>
  <c r="C190" i="7"/>
  <c r="C189" i="7"/>
  <c r="C188" i="7"/>
  <c r="C187" i="7"/>
  <c r="C186" i="7"/>
  <c r="C185" i="7"/>
  <c r="C184" i="7"/>
  <c r="C183" i="7"/>
  <c r="C182" i="7"/>
  <c r="C181" i="7"/>
  <c r="C180" i="7"/>
  <c r="C179" i="7"/>
  <c r="C178" i="7"/>
  <c r="C177" i="7"/>
  <c r="C176" i="7"/>
  <c r="C175" i="7"/>
  <c r="C174" i="7"/>
  <c r="C172" i="7"/>
  <c r="C171" i="7"/>
  <c r="C170" i="7"/>
  <c r="C165" i="7"/>
  <c r="C164" i="7"/>
  <c r="C163" i="7"/>
  <c r="C162" i="7"/>
  <c r="C161" i="7"/>
  <c r="C160" i="7"/>
  <c r="C159" i="7"/>
  <c r="C158" i="7"/>
  <c r="C157" i="7"/>
  <c r="C156" i="7"/>
  <c r="C155" i="7"/>
  <c r="C154" i="7"/>
  <c r="C153" i="7"/>
  <c r="C152" i="7"/>
  <c r="C151" i="7"/>
  <c r="C150" i="7"/>
  <c r="C149" i="7"/>
  <c r="C148" i="7"/>
  <c r="C147" i="7"/>
  <c r="C146" i="7"/>
  <c r="C145" i="7"/>
  <c r="C144" i="7"/>
  <c r="C143" i="7"/>
  <c r="C142" i="7"/>
  <c r="C141" i="7"/>
  <c r="C139" i="7"/>
  <c r="C138" i="7"/>
  <c r="C137"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6" i="7"/>
  <c r="C105" i="7"/>
  <c r="C104" i="7"/>
  <c r="C99" i="7"/>
  <c r="C98" i="7"/>
  <c r="C97" i="7"/>
  <c r="C96" i="7"/>
  <c r="C95" i="7"/>
  <c r="C94" i="7"/>
  <c r="C93" i="7"/>
  <c r="C92" i="7"/>
  <c r="C91" i="7"/>
  <c r="C90" i="7"/>
  <c r="C89" i="7"/>
  <c r="C88" i="7"/>
  <c r="C87" i="7"/>
  <c r="C86" i="7"/>
  <c r="C85" i="7"/>
  <c r="C84" i="7"/>
  <c r="C83" i="7"/>
  <c r="C82" i="7"/>
  <c r="C81" i="7"/>
  <c r="C80" i="7"/>
  <c r="C79" i="7"/>
  <c r="C78" i="7"/>
  <c r="C77" i="7"/>
  <c r="C76" i="7"/>
  <c r="C75" i="7"/>
  <c r="C73" i="7"/>
  <c r="C72" i="7"/>
  <c r="C71" i="7"/>
  <c r="C69" i="7"/>
  <c r="C68" i="7"/>
  <c r="C66" i="7"/>
  <c r="C65" i="7"/>
  <c r="C64" i="7"/>
  <c r="C63" i="7"/>
  <c r="C62" i="7"/>
  <c r="C61" i="7"/>
  <c r="C60" i="7"/>
  <c r="C59" i="7"/>
  <c r="C58" i="7"/>
  <c r="C57" i="7"/>
  <c r="C56" i="7"/>
  <c r="C55" i="7"/>
  <c r="C54" i="7"/>
  <c r="C53" i="7"/>
  <c r="C52" i="7"/>
  <c r="C51" i="7"/>
  <c r="C50" i="7"/>
  <c r="C49" i="7"/>
  <c r="C48" i="7"/>
  <c r="C47" i="7"/>
  <c r="C46" i="7"/>
  <c r="C45" i="7"/>
  <c r="C44" i="7"/>
  <c r="C43" i="7"/>
  <c r="C42" i="7"/>
  <c r="C40" i="7"/>
  <c r="C39" i="7"/>
  <c r="C38"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5" i="7"/>
  <c r="C4" i="7"/>
  <c r="C2" i="7"/>
  <c r="E9" i="5" l="1"/>
  <c r="N7" i="6" a="1"/>
  <c r="N7" i="6" s="1"/>
  <c r="N6" i="6" a="1"/>
  <c r="N6" i="6" s="1"/>
  <c r="N5" i="6"/>
  <c r="O6" i="6" a="1"/>
  <c r="O6" i="6" s="1"/>
  <c r="O5" i="6" a="1"/>
  <c r="O5" i="6" s="1"/>
  <c r="O4" i="6"/>
  <c r="O7" i="6"/>
  <c r="O46" i="1" a="1"/>
  <c r="O46" i="1" s="1"/>
  <c r="P47" i="1" a="1"/>
  <c r="P47" i="1" s="1"/>
  <c r="P46" i="1" a="1"/>
  <c r="P46" i="1" s="1"/>
  <c r="I1" i="7" l="1"/>
  <c r="J1" i="7"/>
  <c r="O15" i="1" l="1" a="1"/>
  <c r="O15" i="1" s="1"/>
  <c r="N31" i="1" a="1"/>
  <c r="N31" i="1" s="1"/>
  <c r="L7" i="6" l="1"/>
  <c r="G7" i="6"/>
  <c r="M6" i="6"/>
  <c r="L6" i="6"/>
  <c r="M5" i="6"/>
  <c r="C5" i="6"/>
  <c r="C8" i="6" s="1"/>
  <c r="N8" i="6" s="1"/>
  <c r="N4" i="6"/>
  <c r="M4" i="6"/>
  <c r="L4" i="6"/>
  <c r="Q90" i="5" a="1"/>
  <c r="Q90" i="5" s="1"/>
  <c r="P90" i="5" a="1"/>
  <c r="P90" i="5" s="1"/>
  <c r="O90" i="5" a="1"/>
  <c r="O90" i="5" s="1"/>
  <c r="N90" i="5" a="1"/>
  <c r="N90" i="5" s="1"/>
  <c r="M90" i="5" a="1"/>
  <c r="M90" i="5" s="1"/>
  <c r="Q89" i="5" a="1"/>
  <c r="Q89" i="5" s="1"/>
  <c r="P89" i="5" a="1"/>
  <c r="P89" i="5" s="1"/>
  <c r="O89" i="5" a="1"/>
  <c r="O89" i="5" s="1"/>
  <c r="N89" i="5" a="1"/>
  <c r="N89" i="5" s="1"/>
  <c r="M89" i="5" a="1"/>
  <c r="M89" i="5" s="1"/>
  <c r="Q88" i="5" a="1"/>
  <c r="Q88" i="5" s="1"/>
  <c r="P88" i="5" a="1"/>
  <c r="P88" i="5" s="1"/>
  <c r="O88" i="5" a="1"/>
  <c r="O88" i="5" s="1"/>
  <c r="N88" i="5" a="1"/>
  <c r="N88" i="5" s="1"/>
  <c r="M88" i="5" a="1"/>
  <c r="M88" i="5" s="1"/>
  <c r="Q87" i="5" a="1"/>
  <c r="Q87" i="5" s="1"/>
  <c r="P87" i="5" a="1"/>
  <c r="P87" i="5" s="1"/>
  <c r="O87" i="5" a="1"/>
  <c r="O87" i="5" s="1"/>
  <c r="N87" i="5" a="1"/>
  <c r="N87" i="5" s="1"/>
  <c r="M87" i="5" a="1"/>
  <c r="M87" i="5" s="1"/>
  <c r="Q86" i="5" a="1"/>
  <c r="Q86" i="5" s="1"/>
  <c r="P86" i="5" a="1"/>
  <c r="P86" i="5" s="1"/>
  <c r="O86" i="5" a="1"/>
  <c r="O86" i="5" s="1"/>
  <c r="N86" i="5" a="1"/>
  <c r="N86" i="5" s="1"/>
  <c r="M86" i="5" a="1"/>
  <c r="M86" i="5" s="1"/>
  <c r="Q85" i="5" a="1"/>
  <c r="Q85" i="5" s="1"/>
  <c r="P85" i="5" a="1"/>
  <c r="P85" i="5" s="1"/>
  <c r="O85" i="5" a="1"/>
  <c r="O85" i="5" s="1"/>
  <c r="N85" i="5" a="1"/>
  <c r="N85" i="5" s="1"/>
  <c r="M85" i="5" a="1"/>
  <c r="M85" i="5" s="1"/>
  <c r="Q84" i="5" a="1"/>
  <c r="Q84" i="5" s="1"/>
  <c r="P84" i="5" a="1"/>
  <c r="P84" i="5" s="1"/>
  <c r="O84" i="5" a="1"/>
  <c r="O84" i="5" s="1"/>
  <c r="N84" i="5" a="1"/>
  <c r="N84" i="5" s="1"/>
  <c r="M84" i="5" a="1"/>
  <c r="M84" i="5" s="1"/>
  <c r="Q83" i="5" a="1"/>
  <c r="Q83" i="5" s="1"/>
  <c r="P83" i="5" a="1"/>
  <c r="P83" i="5" s="1"/>
  <c r="O83" i="5" a="1"/>
  <c r="O83" i="5" s="1"/>
  <c r="N83" i="5" a="1"/>
  <c r="N83" i="5" s="1"/>
  <c r="M83" i="5" a="1"/>
  <c r="M83" i="5" s="1"/>
  <c r="Q82" i="5" a="1"/>
  <c r="Q82" i="5" s="1"/>
  <c r="P82" i="5" a="1"/>
  <c r="P82" i="5" s="1"/>
  <c r="O82" i="5" a="1"/>
  <c r="O82" i="5" s="1"/>
  <c r="N82" i="5" a="1"/>
  <c r="N82" i="5" s="1"/>
  <c r="M82" i="5" a="1"/>
  <c r="M82" i="5" s="1"/>
  <c r="Q81" i="5" a="1"/>
  <c r="Q81" i="5" s="1"/>
  <c r="P81" i="5" a="1"/>
  <c r="P81" i="5" s="1"/>
  <c r="O81" i="5" a="1"/>
  <c r="O81" i="5" s="1"/>
  <c r="N81" i="5" a="1"/>
  <c r="N81" i="5" s="1"/>
  <c r="M81" i="5" a="1"/>
  <c r="M81" i="5" s="1"/>
  <c r="Q80" i="5" a="1"/>
  <c r="Q80" i="5" s="1"/>
  <c r="P80" i="5" a="1"/>
  <c r="P80" i="5" s="1"/>
  <c r="O80" i="5" a="1"/>
  <c r="O80" i="5" s="1"/>
  <c r="N80" i="5" a="1"/>
  <c r="N80" i="5" s="1"/>
  <c r="M80" i="5" a="1"/>
  <c r="M80" i="5" s="1"/>
  <c r="Q79" i="5" a="1"/>
  <c r="Q79" i="5" s="1"/>
  <c r="P79" i="5" a="1"/>
  <c r="P79" i="5" s="1"/>
  <c r="O79" i="5" a="1"/>
  <c r="O79" i="5" s="1"/>
  <c r="N79" i="5" a="1"/>
  <c r="N79" i="5" s="1"/>
  <c r="M79" i="5" a="1"/>
  <c r="M79" i="5" s="1"/>
  <c r="Q78" i="5" a="1"/>
  <c r="Q78" i="5" s="1"/>
  <c r="P78" i="5" a="1"/>
  <c r="P78" i="5" s="1"/>
  <c r="O78" i="5" a="1"/>
  <c r="O78" i="5" s="1"/>
  <c r="N78" i="5" a="1"/>
  <c r="N78" i="5" s="1"/>
  <c r="M78" i="5" a="1"/>
  <c r="M78" i="5" s="1"/>
  <c r="Q77" i="5" a="1"/>
  <c r="Q77" i="5" s="1"/>
  <c r="P77" i="5" a="1"/>
  <c r="P77" i="5" s="1"/>
  <c r="O77" i="5" a="1"/>
  <c r="O77" i="5" s="1"/>
  <c r="N77" i="5" a="1"/>
  <c r="N77" i="5" s="1"/>
  <c r="M77" i="5" a="1"/>
  <c r="M77" i="5" s="1"/>
  <c r="Q76" i="5" a="1"/>
  <c r="Q76" i="5" s="1"/>
  <c r="P76" i="5" a="1"/>
  <c r="P76" i="5" s="1"/>
  <c r="O76" i="5" a="1"/>
  <c r="O76" i="5" s="1"/>
  <c r="N76" i="5" a="1"/>
  <c r="N76" i="5" s="1"/>
  <c r="M76" i="5" a="1"/>
  <c r="M76" i="5" s="1"/>
  <c r="Q75" i="5" a="1"/>
  <c r="Q75" i="5" s="1"/>
  <c r="P75" i="5" a="1"/>
  <c r="P75" i="5" s="1"/>
  <c r="O75" i="5" a="1"/>
  <c r="O75" i="5" s="1"/>
  <c r="N75" i="5" a="1"/>
  <c r="N75" i="5" s="1"/>
  <c r="M75" i="5" a="1"/>
  <c r="M75" i="5" s="1"/>
  <c r="Q74" i="5" a="1"/>
  <c r="Q74" i="5" s="1"/>
  <c r="P74" i="5" a="1"/>
  <c r="P74" i="5" s="1"/>
  <c r="O74" i="5" a="1"/>
  <c r="O74" i="5" s="1"/>
  <c r="N74" i="5" a="1"/>
  <c r="N74" i="5" s="1"/>
  <c r="M74" i="5" a="1"/>
  <c r="M74" i="5" s="1"/>
  <c r="Q73" i="5" a="1"/>
  <c r="Q73" i="5" s="1"/>
  <c r="P73" i="5" a="1"/>
  <c r="P73" i="5" s="1"/>
  <c r="O73" i="5" a="1"/>
  <c r="O73" i="5" s="1"/>
  <c r="N73" i="5" a="1"/>
  <c r="N73" i="5" s="1"/>
  <c r="M73" i="5" a="1"/>
  <c r="M73" i="5" s="1"/>
  <c r="Q72" i="5" a="1"/>
  <c r="Q72" i="5" s="1"/>
  <c r="P72" i="5" a="1"/>
  <c r="P72" i="5" s="1"/>
  <c r="O72" i="5" a="1"/>
  <c r="O72" i="5" s="1"/>
  <c r="N72" i="5" a="1"/>
  <c r="N72" i="5" s="1"/>
  <c r="M72" i="5" a="1"/>
  <c r="M72" i="5" s="1"/>
  <c r="Q71" i="5" a="1"/>
  <c r="Q71" i="5" s="1"/>
  <c r="P71" i="5" a="1"/>
  <c r="P71" i="5" s="1"/>
  <c r="O71" i="5" a="1"/>
  <c r="O71" i="5" s="1"/>
  <c r="N71" i="5" a="1"/>
  <c r="N71" i="5" s="1"/>
  <c r="M71" i="5" a="1"/>
  <c r="M71" i="5" s="1"/>
  <c r="Q70" i="5" a="1"/>
  <c r="Q70" i="5" s="1"/>
  <c r="P70" i="5" a="1"/>
  <c r="P70" i="5" s="1"/>
  <c r="O70" i="5" a="1"/>
  <c r="O70" i="5" s="1"/>
  <c r="N70" i="5" a="1"/>
  <c r="N70" i="5" s="1"/>
  <c r="M70" i="5" a="1"/>
  <c r="M70" i="5" s="1"/>
  <c r="Q69" i="5" a="1"/>
  <c r="Q69" i="5" s="1"/>
  <c r="P69" i="5" a="1"/>
  <c r="P69" i="5" s="1"/>
  <c r="O69" i="5" a="1"/>
  <c r="O69" i="5" s="1"/>
  <c r="N69" i="5" a="1"/>
  <c r="N69" i="5" s="1"/>
  <c r="M69" i="5" a="1"/>
  <c r="M69" i="5" s="1"/>
  <c r="Q68" i="5" a="1"/>
  <c r="Q68" i="5" s="1"/>
  <c r="P68" i="5" a="1"/>
  <c r="P68" i="5" s="1"/>
  <c r="O68" i="5" a="1"/>
  <c r="O68" i="5" s="1"/>
  <c r="N68" i="5" a="1"/>
  <c r="N68" i="5" s="1"/>
  <c r="M68" i="5" a="1"/>
  <c r="M68" i="5" s="1"/>
  <c r="Q67" i="5" a="1"/>
  <c r="Q67" i="5" s="1"/>
  <c r="P67" i="5" a="1"/>
  <c r="P67" i="5" s="1"/>
  <c r="O67" i="5" a="1"/>
  <c r="O67" i="5" s="1"/>
  <c r="N67" i="5" a="1"/>
  <c r="N67" i="5" s="1"/>
  <c r="M67" i="5" a="1"/>
  <c r="M67" i="5" s="1"/>
  <c r="Q66" i="5" a="1"/>
  <c r="Q66" i="5" s="1"/>
  <c r="P66" i="5" a="1"/>
  <c r="P66" i="5" s="1"/>
  <c r="O66" i="5" a="1"/>
  <c r="O66" i="5" s="1"/>
  <c r="N66" i="5" a="1"/>
  <c r="N66" i="5" s="1"/>
  <c r="M66" i="5" a="1"/>
  <c r="M66" i="5" s="1"/>
  <c r="Q65" i="5" a="1"/>
  <c r="Q65" i="5" s="1"/>
  <c r="P65" i="5" a="1"/>
  <c r="P65" i="5" s="1"/>
  <c r="O65" i="5" a="1"/>
  <c r="O65" i="5" s="1"/>
  <c r="N65" i="5" a="1"/>
  <c r="N65" i="5" s="1"/>
  <c r="M65" i="5" a="1"/>
  <c r="M65" i="5" s="1"/>
  <c r="Q64" i="5" a="1"/>
  <c r="Q64" i="5" s="1"/>
  <c r="P64" i="5" a="1"/>
  <c r="P64" i="5" s="1"/>
  <c r="O64" i="5" a="1"/>
  <c r="O64" i="5" s="1"/>
  <c r="N64" i="5" a="1"/>
  <c r="N64" i="5" s="1"/>
  <c r="M64" i="5" a="1"/>
  <c r="M64" i="5" s="1"/>
  <c r="Q63" i="5" a="1"/>
  <c r="Q63" i="5" s="1"/>
  <c r="P63" i="5" a="1"/>
  <c r="P63" i="5" s="1"/>
  <c r="O63" i="5" a="1"/>
  <c r="O63" i="5" s="1"/>
  <c r="N63" i="5" a="1"/>
  <c r="N63" i="5" s="1"/>
  <c r="M63" i="5" a="1"/>
  <c r="M63" i="5" s="1"/>
  <c r="Q62" i="5" a="1"/>
  <c r="Q62" i="5" s="1"/>
  <c r="P62" i="5" a="1"/>
  <c r="P62" i="5" s="1"/>
  <c r="O62" i="5" a="1"/>
  <c r="O62" i="5" s="1"/>
  <c r="N62" i="5" a="1"/>
  <c r="N62" i="5" s="1"/>
  <c r="M62" i="5" a="1"/>
  <c r="M62" i="5" s="1"/>
  <c r="Q61" i="5" a="1"/>
  <c r="Q61" i="5" s="1"/>
  <c r="P61" i="5" a="1"/>
  <c r="P61" i="5" s="1"/>
  <c r="O61" i="5" a="1"/>
  <c r="O61" i="5" s="1"/>
  <c r="N61" i="5" a="1"/>
  <c r="N61" i="5" s="1"/>
  <c r="M61" i="5" a="1"/>
  <c r="M61" i="5" s="1"/>
  <c r="Q60" i="5" a="1"/>
  <c r="Q60" i="5" s="1"/>
  <c r="P60" i="5" a="1"/>
  <c r="P60" i="5" s="1"/>
  <c r="O60" i="5" a="1"/>
  <c r="O60" i="5" s="1"/>
  <c r="N60" i="5" a="1"/>
  <c r="N60" i="5" s="1"/>
  <c r="M60" i="5" a="1"/>
  <c r="M60" i="5" s="1"/>
  <c r="Q59" i="5" a="1"/>
  <c r="Q59" i="5" s="1"/>
  <c r="P59" i="5" a="1"/>
  <c r="P59" i="5" s="1"/>
  <c r="O59" i="5" a="1"/>
  <c r="O59" i="5" s="1"/>
  <c r="N59" i="5" a="1"/>
  <c r="N59" i="5" s="1"/>
  <c r="M59" i="5" a="1"/>
  <c r="M59" i="5" s="1"/>
  <c r="Q58" i="5" a="1"/>
  <c r="Q58" i="5" s="1"/>
  <c r="P58" i="5" a="1"/>
  <c r="P58" i="5" s="1"/>
  <c r="O58" i="5" a="1"/>
  <c r="O58" i="5" s="1"/>
  <c r="N58" i="5" a="1"/>
  <c r="N58" i="5" s="1"/>
  <c r="M58" i="5" a="1"/>
  <c r="M58" i="5" s="1"/>
  <c r="Q57" i="5" a="1"/>
  <c r="Q57" i="5" s="1"/>
  <c r="P57" i="5" a="1"/>
  <c r="P57" i="5" s="1"/>
  <c r="O57" i="5" a="1"/>
  <c r="O57" i="5" s="1"/>
  <c r="N57" i="5" a="1"/>
  <c r="N57" i="5" s="1"/>
  <c r="M57" i="5" a="1"/>
  <c r="M57" i="5" s="1"/>
  <c r="Q56" i="5" a="1"/>
  <c r="Q56" i="5" s="1"/>
  <c r="P56" i="5" a="1"/>
  <c r="P56" i="5" s="1"/>
  <c r="O56" i="5" a="1"/>
  <c r="O56" i="5" s="1"/>
  <c r="N56" i="5" a="1"/>
  <c r="N56" i="5" s="1"/>
  <c r="M56" i="5" a="1"/>
  <c r="M56" i="5" s="1"/>
  <c r="Q55" i="5" a="1"/>
  <c r="Q55" i="5" s="1"/>
  <c r="P55" i="5" a="1"/>
  <c r="P55" i="5" s="1"/>
  <c r="O55" i="5" a="1"/>
  <c r="O55" i="5" s="1"/>
  <c r="N55" i="5" a="1"/>
  <c r="N55" i="5" s="1"/>
  <c r="M55" i="5" a="1"/>
  <c r="M55" i="5" s="1"/>
  <c r="Q54" i="5" a="1"/>
  <c r="Q54" i="5" s="1"/>
  <c r="P54" i="5" a="1"/>
  <c r="P54" i="5" s="1"/>
  <c r="O54" i="5" a="1"/>
  <c r="O54" i="5" s="1"/>
  <c r="N54" i="5" a="1"/>
  <c r="N54" i="5" s="1"/>
  <c r="M54" i="5" a="1"/>
  <c r="M54" i="5" s="1"/>
  <c r="Q53" i="5" a="1"/>
  <c r="Q53" i="5" s="1"/>
  <c r="P53" i="5" a="1"/>
  <c r="P53" i="5" s="1"/>
  <c r="O53" i="5" a="1"/>
  <c r="O53" i="5" s="1"/>
  <c r="N53" i="5" a="1"/>
  <c r="N53" i="5" s="1"/>
  <c r="M53" i="5" a="1"/>
  <c r="M53" i="5" s="1"/>
  <c r="Q52" i="5" a="1"/>
  <c r="Q52" i="5" s="1"/>
  <c r="P52" i="5" a="1"/>
  <c r="P52" i="5" s="1"/>
  <c r="O52" i="5" a="1"/>
  <c r="O52" i="5" s="1"/>
  <c r="N52" i="5" a="1"/>
  <c r="N52" i="5" s="1"/>
  <c r="M52" i="5" a="1"/>
  <c r="M52" i="5" s="1"/>
  <c r="Q51" i="5" a="1"/>
  <c r="Q51" i="5" s="1"/>
  <c r="P51" i="5" a="1"/>
  <c r="P51" i="5" s="1"/>
  <c r="O51" i="5" a="1"/>
  <c r="O51" i="5" s="1"/>
  <c r="N51" i="5" a="1"/>
  <c r="N51" i="5" s="1"/>
  <c r="M51" i="5" a="1"/>
  <c r="M51" i="5" s="1"/>
  <c r="Q50" i="5" a="1"/>
  <c r="Q50" i="5" s="1"/>
  <c r="P50" i="5" a="1"/>
  <c r="P50" i="5" s="1"/>
  <c r="O50" i="5" a="1"/>
  <c r="O50" i="5" s="1"/>
  <c r="N50" i="5" a="1"/>
  <c r="N50" i="5" s="1"/>
  <c r="M50" i="5" a="1"/>
  <c r="M50" i="5" s="1"/>
  <c r="Q49" i="5" a="1"/>
  <c r="Q49" i="5" s="1"/>
  <c r="P49" i="5" a="1"/>
  <c r="P49" i="5" s="1"/>
  <c r="O49" i="5" a="1"/>
  <c r="O49" i="5" s="1"/>
  <c r="N49" i="5" a="1"/>
  <c r="N49" i="5" s="1"/>
  <c r="M49" i="5" a="1"/>
  <c r="M49" i="5" s="1"/>
  <c r="Q48" i="5" a="1"/>
  <c r="Q48" i="5" s="1"/>
  <c r="P48" i="5" a="1"/>
  <c r="P48" i="5" s="1"/>
  <c r="O48" i="5" a="1"/>
  <c r="O48" i="5" s="1"/>
  <c r="N48" i="5" a="1"/>
  <c r="N48" i="5" s="1"/>
  <c r="M48" i="5" a="1"/>
  <c r="M48" i="5" s="1"/>
  <c r="Q47" i="5" a="1"/>
  <c r="Q47" i="5" s="1"/>
  <c r="P47" i="5" a="1"/>
  <c r="P47" i="5" s="1"/>
  <c r="O47" i="5" a="1"/>
  <c r="O47" i="5" s="1"/>
  <c r="N47" i="5" a="1"/>
  <c r="N47" i="5" s="1"/>
  <c r="M47" i="5" a="1"/>
  <c r="M47" i="5" s="1"/>
  <c r="Q46" i="5" a="1"/>
  <c r="Q46" i="5" s="1"/>
  <c r="P46" i="5" a="1"/>
  <c r="P46" i="5" s="1"/>
  <c r="O46" i="5" a="1"/>
  <c r="O46" i="5" s="1"/>
  <c r="N46" i="5" a="1"/>
  <c r="N46" i="5" s="1"/>
  <c r="M46" i="5" a="1"/>
  <c r="M46" i="5" s="1"/>
  <c r="Q45" i="5" a="1"/>
  <c r="Q45" i="5" s="1"/>
  <c r="P45" i="5" a="1"/>
  <c r="P45" i="5" s="1"/>
  <c r="O45" i="5" a="1"/>
  <c r="O45" i="5" s="1"/>
  <c r="N45" i="5" a="1"/>
  <c r="N45" i="5" s="1"/>
  <c r="M45" i="5" a="1"/>
  <c r="M45" i="5" s="1"/>
  <c r="Q44" i="5" a="1"/>
  <c r="Q44" i="5" s="1"/>
  <c r="P44" i="5" a="1"/>
  <c r="P44" i="5" s="1"/>
  <c r="O44" i="5" a="1"/>
  <c r="O44" i="5" s="1"/>
  <c r="N44" i="5" a="1"/>
  <c r="N44" i="5" s="1"/>
  <c r="M44" i="5" a="1"/>
  <c r="M44" i="5" s="1"/>
  <c r="Q43" i="5" a="1"/>
  <c r="Q43" i="5" s="1"/>
  <c r="P43" i="5" a="1"/>
  <c r="P43" i="5" s="1"/>
  <c r="O43" i="5" a="1"/>
  <c r="O43" i="5" s="1"/>
  <c r="N43" i="5" a="1"/>
  <c r="N43" i="5" s="1"/>
  <c r="M43" i="5" a="1"/>
  <c r="M43" i="5" s="1"/>
  <c r="Q42" i="5" a="1"/>
  <c r="Q42" i="5" s="1"/>
  <c r="P42" i="5" a="1"/>
  <c r="P42" i="5" s="1"/>
  <c r="O42" i="5" a="1"/>
  <c r="O42" i="5" s="1"/>
  <c r="N42" i="5" a="1"/>
  <c r="N42" i="5" s="1"/>
  <c r="M42" i="5" a="1"/>
  <c r="M42" i="5" s="1"/>
  <c r="Q41" i="5" a="1"/>
  <c r="Q41" i="5" s="1"/>
  <c r="P41" i="5" a="1"/>
  <c r="P41" i="5" s="1"/>
  <c r="O41" i="5" a="1"/>
  <c r="O41" i="5" s="1"/>
  <c r="N41" i="5" a="1"/>
  <c r="N41" i="5" s="1"/>
  <c r="M41" i="5" a="1"/>
  <c r="M41" i="5" s="1"/>
  <c r="Q40" i="5" a="1"/>
  <c r="Q40" i="5" s="1"/>
  <c r="P40" i="5" a="1"/>
  <c r="P40" i="5" s="1"/>
  <c r="O40" i="5" a="1"/>
  <c r="O40" i="5" s="1"/>
  <c r="N40" i="5" a="1"/>
  <c r="N40" i="5" s="1"/>
  <c r="M40" i="5" a="1"/>
  <c r="M40" i="5" s="1"/>
  <c r="Q39" i="5" a="1"/>
  <c r="Q39" i="5" s="1"/>
  <c r="P39" i="5" a="1"/>
  <c r="P39" i="5" s="1"/>
  <c r="O39" i="5" a="1"/>
  <c r="O39" i="5" s="1"/>
  <c r="N39" i="5" a="1"/>
  <c r="N39" i="5" s="1"/>
  <c r="M39" i="5" a="1"/>
  <c r="M39" i="5" s="1"/>
  <c r="Q38" i="5" a="1"/>
  <c r="Q38" i="5" s="1"/>
  <c r="P38" i="5" a="1"/>
  <c r="P38" i="5" s="1"/>
  <c r="O38" i="5" a="1"/>
  <c r="O38" i="5" s="1"/>
  <c r="N38" i="5" a="1"/>
  <c r="N38" i="5" s="1"/>
  <c r="M38" i="5" a="1"/>
  <c r="M38" i="5" s="1"/>
  <c r="Q37" i="5" a="1"/>
  <c r="Q37" i="5" s="1"/>
  <c r="P37" i="5" a="1"/>
  <c r="P37" i="5" s="1"/>
  <c r="O37" i="5" a="1"/>
  <c r="O37" i="5" s="1"/>
  <c r="N37" i="5" a="1"/>
  <c r="N37" i="5" s="1"/>
  <c r="M37" i="5" a="1"/>
  <c r="M37" i="5" s="1"/>
  <c r="Q36" i="5" a="1"/>
  <c r="Q36" i="5" s="1"/>
  <c r="P36" i="5" a="1"/>
  <c r="P36" i="5" s="1"/>
  <c r="O36" i="5" a="1"/>
  <c r="O36" i="5" s="1"/>
  <c r="N36" i="5" a="1"/>
  <c r="N36" i="5" s="1"/>
  <c r="M36" i="5" a="1"/>
  <c r="M36" i="5" s="1"/>
  <c r="Q35" i="5" a="1"/>
  <c r="Q35" i="5" s="1"/>
  <c r="P35" i="5" a="1"/>
  <c r="P35" i="5" s="1"/>
  <c r="O35" i="5" a="1"/>
  <c r="O35" i="5" s="1"/>
  <c r="N35" i="5" a="1"/>
  <c r="N35" i="5" s="1"/>
  <c r="M35" i="5" a="1"/>
  <c r="M35" i="5" s="1"/>
  <c r="Q34" i="5" a="1"/>
  <c r="Q34" i="5" s="1"/>
  <c r="P34" i="5" a="1"/>
  <c r="P34" i="5" s="1"/>
  <c r="O34" i="5" a="1"/>
  <c r="O34" i="5" s="1"/>
  <c r="N34" i="5" a="1"/>
  <c r="N34" i="5" s="1"/>
  <c r="M34" i="5" a="1"/>
  <c r="M34" i="5" s="1"/>
  <c r="Q33" i="5" a="1"/>
  <c r="Q33" i="5" s="1"/>
  <c r="P33" i="5" a="1"/>
  <c r="P33" i="5" s="1"/>
  <c r="O33" i="5" a="1"/>
  <c r="O33" i="5" s="1"/>
  <c r="N33" i="5" a="1"/>
  <c r="N33" i="5" s="1"/>
  <c r="M33" i="5" a="1"/>
  <c r="M33" i="5" s="1"/>
  <c r="Q32" i="5" a="1"/>
  <c r="Q32" i="5" s="1"/>
  <c r="P32" i="5" a="1"/>
  <c r="P32" i="5" s="1"/>
  <c r="O32" i="5" a="1"/>
  <c r="O32" i="5" s="1"/>
  <c r="N32" i="5" a="1"/>
  <c r="N32" i="5" s="1"/>
  <c r="M32" i="5" a="1"/>
  <c r="M32" i="5" s="1"/>
  <c r="Q31" i="5" a="1"/>
  <c r="Q31" i="5" s="1"/>
  <c r="P31" i="5" a="1"/>
  <c r="P31" i="5" s="1"/>
  <c r="O31" i="5" a="1"/>
  <c r="O31" i="5" s="1"/>
  <c r="N31" i="5" a="1"/>
  <c r="N31" i="5" s="1"/>
  <c r="M31" i="5" a="1"/>
  <c r="M31" i="5" s="1"/>
  <c r="O27" i="5"/>
  <c r="P26" i="5" a="1"/>
  <c r="P26" i="5" s="1"/>
  <c r="O26" i="5"/>
  <c r="M26" i="5"/>
  <c r="G26" i="5"/>
  <c r="R26" i="5" s="1"/>
  <c r="F26" i="5"/>
  <c r="P25" i="5" a="1"/>
  <c r="P25" i="5" s="1"/>
  <c r="O25" i="5"/>
  <c r="M25" i="5"/>
  <c r="G25" i="5"/>
  <c r="R25" i="5" s="1"/>
  <c r="F25" i="5"/>
  <c r="P24" i="5" a="1"/>
  <c r="P24" i="5" s="1"/>
  <c r="O24" i="5"/>
  <c r="M24" i="5"/>
  <c r="G24" i="5"/>
  <c r="R24" i="5" s="1"/>
  <c r="F24" i="5"/>
  <c r="P23" i="5" a="1"/>
  <c r="P23" i="5" s="1"/>
  <c r="O23" i="5"/>
  <c r="M23" i="5"/>
  <c r="G23" i="5"/>
  <c r="N23" i="5" s="1"/>
  <c r="F23" i="5"/>
  <c r="R23" i="5" s="1"/>
  <c r="P22" i="5" a="1"/>
  <c r="P22" i="5" s="1"/>
  <c r="O22" i="5"/>
  <c r="M22" i="5"/>
  <c r="G22" i="5"/>
  <c r="N22" i="5" s="1"/>
  <c r="F22" i="5"/>
  <c r="P21" i="5" a="1"/>
  <c r="P21" i="5" s="1"/>
  <c r="O21" i="5"/>
  <c r="N21" i="5"/>
  <c r="M21" i="5"/>
  <c r="G21" i="5"/>
  <c r="R21" i="5" s="1"/>
  <c r="F21" i="5"/>
  <c r="P20" i="5" a="1"/>
  <c r="P20" i="5" s="1"/>
  <c r="O20" i="5"/>
  <c r="M20" i="5"/>
  <c r="G20" i="5"/>
  <c r="N20" i="5" s="1"/>
  <c r="F20" i="5"/>
  <c r="R20" i="5" s="1"/>
  <c r="P19" i="5" a="1"/>
  <c r="P19" i="5" s="1"/>
  <c r="O19" i="5"/>
  <c r="M19" i="5"/>
  <c r="G19" i="5"/>
  <c r="R19" i="5" s="1"/>
  <c r="F19" i="5"/>
  <c r="P18" i="5" a="1"/>
  <c r="P18" i="5" s="1"/>
  <c r="O18" i="5"/>
  <c r="M18" i="5"/>
  <c r="G18" i="5"/>
  <c r="N18" i="5" s="1"/>
  <c r="F18" i="5"/>
  <c r="P17" i="5" a="1"/>
  <c r="P17" i="5" s="1"/>
  <c r="O17" i="5"/>
  <c r="M17" i="5"/>
  <c r="G17" i="5"/>
  <c r="N17" i="5" s="1"/>
  <c r="F17" i="5"/>
  <c r="P16" i="5" a="1"/>
  <c r="P16" i="5" s="1"/>
  <c r="O16" i="5"/>
  <c r="N16" i="5"/>
  <c r="M16" i="5"/>
  <c r="G16" i="5"/>
  <c r="F16" i="5"/>
  <c r="P15" i="5" a="1"/>
  <c r="P15" i="5" s="1"/>
  <c r="O15" i="5"/>
  <c r="M15" i="5"/>
  <c r="G15" i="5"/>
  <c r="F15" i="5"/>
  <c r="E10" i="5"/>
  <c r="H80" i="5"/>
  <c r="N8" i="5"/>
  <c r="M8" i="5"/>
  <c r="O7" i="5"/>
  <c r="M7" i="5"/>
  <c r="O6" i="5"/>
  <c r="M6" i="5"/>
  <c r="O5" i="5"/>
  <c r="M5" i="5"/>
  <c r="E4" i="5"/>
  <c r="E11" i="5" s="1"/>
  <c r="N3" i="5"/>
  <c r="M3" i="5"/>
  <c r="M2" i="5"/>
  <c r="G7" i="4"/>
  <c r="C5" i="4"/>
  <c r="F26" i="1"/>
  <c r="E26" i="1"/>
  <c r="F24" i="1"/>
  <c r="C333" i="7" s="1"/>
  <c r="E24" i="1"/>
  <c r="C332" i="7" s="1"/>
  <c r="F22" i="1"/>
  <c r="E22" i="1"/>
  <c r="F20" i="1"/>
  <c r="E20" i="1"/>
  <c r="F19" i="1"/>
  <c r="C168" i="7" s="1"/>
  <c r="E19" i="1"/>
  <c r="C167" i="7" s="1"/>
  <c r="F18" i="1"/>
  <c r="E18" i="1"/>
  <c r="C134" i="7" s="1"/>
  <c r="F17" i="1"/>
  <c r="C102" i="7" s="1"/>
  <c r="E17" i="1"/>
  <c r="C101" i="7" s="1"/>
  <c r="F16" i="1"/>
  <c r="E16" i="1"/>
  <c r="F15" i="1"/>
  <c r="E15" i="1"/>
  <c r="C35" i="7" s="1"/>
  <c r="M3" i="1"/>
  <c r="M46" i="1" a="1"/>
  <c r="M46" i="1" s="1"/>
  <c r="O37" i="1" a="1"/>
  <c r="O37" i="1" s="1"/>
  <c r="O36" i="1" a="1"/>
  <c r="O36" i="1" s="1"/>
  <c r="N15" i="1"/>
  <c r="N16" i="1"/>
  <c r="N17" i="1"/>
  <c r="N18" i="1"/>
  <c r="N19" i="1"/>
  <c r="N20" i="1"/>
  <c r="N21" i="1"/>
  <c r="N22" i="1"/>
  <c r="N23" i="1"/>
  <c r="N24" i="1"/>
  <c r="N25" i="1"/>
  <c r="N26" i="1"/>
  <c r="N27" i="1"/>
  <c r="N6" i="4" a="1"/>
  <c r="N6" i="4" s="1"/>
  <c r="M6" i="4"/>
  <c r="N4" i="4"/>
  <c r="L7" i="4"/>
  <c r="L4" i="4"/>
  <c r="O41" i="1" a="1"/>
  <c r="O41" i="1" s="1"/>
  <c r="O51" i="1" a="1"/>
  <c r="O51" i="1" s="1"/>
  <c r="O31" i="1" a="1"/>
  <c r="O31" i="1" s="1"/>
  <c r="L36" i="1" a="1"/>
  <c r="L36" i="1" s="1"/>
  <c r="L31" i="1" a="1"/>
  <c r="L31" i="1" s="1"/>
  <c r="D10" i="1"/>
  <c r="C433" i="7" s="1"/>
  <c r="D4" i="1"/>
  <c r="C427" i="7" s="1"/>
  <c r="M90" i="1" a="1"/>
  <c r="M90" i="1" s="1"/>
  <c r="C411" i="7" l="1"/>
  <c r="C404" i="7"/>
  <c r="C8" i="4"/>
  <c r="C416" i="7" s="1"/>
  <c r="C405" i="7"/>
  <c r="C423" i="7"/>
  <c r="M18" i="1"/>
  <c r="C135" i="7"/>
  <c r="C36" i="7"/>
  <c r="Q15" i="1"/>
  <c r="N26" i="5"/>
  <c r="R22" i="5"/>
  <c r="N25" i="5"/>
  <c r="H40" i="5"/>
  <c r="R16" i="5"/>
  <c r="H78" i="5"/>
  <c r="H52" i="5"/>
  <c r="G27" i="5"/>
  <c r="R17" i="5"/>
  <c r="F27" i="5"/>
  <c r="H76" i="5"/>
  <c r="H66" i="5"/>
  <c r="H89" i="5"/>
  <c r="H35" i="5"/>
  <c r="H47" i="5"/>
  <c r="H77" i="5"/>
  <c r="H65" i="5"/>
  <c r="H42" i="5"/>
  <c r="H64" i="5"/>
  <c r="H54" i="5"/>
  <c r="H59" i="5"/>
  <c r="H41" i="5"/>
  <c r="H53" i="5"/>
  <c r="H90" i="5"/>
  <c r="R15" i="5"/>
  <c r="R18" i="5"/>
  <c r="H31" i="5"/>
  <c r="H43" i="5"/>
  <c r="H55" i="5"/>
  <c r="H67" i="5"/>
  <c r="H79" i="5"/>
  <c r="H88" i="5"/>
  <c r="H63" i="5"/>
  <c r="H75" i="5"/>
  <c r="H87" i="5"/>
  <c r="H38" i="5"/>
  <c r="H50" i="5"/>
  <c r="H62" i="5"/>
  <c r="H74" i="5"/>
  <c r="H86" i="5"/>
  <c r="H39" i="5"/>
  <c r="H51" i="5"/>
  <c r="N19" i="5"/>
  <c r="N24" i="5"/>
  <c r="H37" i="5"/>
  <c r="H49" i="5"/>
  <c r="H61" i="5"/>
  <c r="H73" i="5"/>
  <c r="H85" i="5"/>
  <c r="N15" i="5"/>
  <c r="H36" i="5"/>
  <c r="H48" i="5"/>
  <c r="H60" i="5"/>
  <c r="H72" i="5"/>
  <c r="H84" i="5"/>
  <c r="H71" i="5"/>
  <c r="H83" i="5"/>
  <c r="H34" i="5"/>
  <c r="H46" i="5"/>
  <c r="H58" i="5"/>
  <c r="H70" i="5"/>
  <c r="H82" i="5"/>
  <c r="N4" i="5"/>
  <c r="H33" i="5"/>
  <c r="H45" i="5"/>
  <c r="H57" i="5"/>
  <c r="H69" i="5"/>
  <c r="H81" i="5"/>
  <c r="H32" i="5"/>
  <c r="H44" i="5"/>
  <c r="H56" i="5"/>
  <c r="H68" i="5"/>
  <c r="P35" i="1" a="1"/>
  <c r="P35" i="1" s="1"/>
  <c r="P34" i="1" a="1"/>
  <c r="P34" i="1" s="1"/>
  <c r="P33" i="1" a="1"/>
  <c r="P33" i="1" s="1"/>
  <c r="P32" i="1" a="1"/>
  <c r="P32" i="1" s="1"/>
  <c r="P31" i="1" a="1"/>
  <c r="P31" i="1" s="1"/>
  <c r="M35" i="1" a="1"/>
  <c r="M35" i="1" s="1"/>
  <c r="M34" i="1" a="1"/>
  <c r="M34" i="1" s="1"/>
  <c r="M33" i="1" a="1"/>
  <c r="M33" i="1" s="1"/>
  <c r="M32" i="1" a="1"/>
  <c r="M32" i="1" s="1"/>
  <c r="M31" i="1" a="1"/>
  <c r="M31" i="1" s="1"/>
  <c r="D9" i="1"/>
  <c r="C432" i="7" s="1"/>
  <c r="N7" i="1"/>
  <c r="L7" i="1"/>
  <c r="N6" i="1"/>
  <c r="L6" i="1"/>
  <c r="L5" i="1"/>
  <c r="H22" i="5" l="1"/>
  <c r="H20" i="5"/>
  <c r="H24" i="5"/>
  <c r="Q24" i="5" s="1"/>
  <c r="H26" i="5"/>
  <c r="Q26" i="5" s="1"/>
  <c r="H17" i="5"/>
  <c r="H19" i="5"/>
  <c r="H16" i="5"/>
  <c r="H15" i="5"/>
  <c r="H18" i="5"/>
  <c r="H23" i="5"/>
  <c r="H25" i="5"/>
  <c r="H21" i="5"/>
  <c r="G38" i="1"/>
  <c r="G37" i="1"/>
  <c r="G31" i="1"/>
  <c r="G36" i="1"/>
  <c r="G35" i="1"/>
  <c r="G34" i="1"/>
  <c r="G32" i="1"/>
  <c r="G33" i="1"/>
  <c r="O6" i="4" a="1"/>
  <c r="O6" i="4" s="1"/>
  <c r="O5" i="4" a="1"/>
  <c r="O5" i="4" s="1"/>
  <c r="N7" i="4" a="1"/>
  <c r="N7" i="4" s="1"/>
  <c r="L15" i="1"/>
  <c r="L18" i="1"/>
  <c r="L17" i="1"/>
  <c r="L16" i="1"/>
  <c r="L32" i="1" a="1"/>
  <c r="L32" i="1" s="1"/>
  <c r="L33" i="1" a="1"/>
  <c r="L33" i="1" s="1"/>
  <c r="H27" i="5" l="1"/>
  <c r="G15" i="1"/>
  <c r="C37" i="7" s="1"/>
  <c r="N90" i="1" a="1"/>
  <c r="N90" i="1" s="1"/>
  <c r="N89" i="1" a="1"/>
  <c r="N89" i="1" s="1"/>
  <c r="N88" i="1" a="1"/>
  <c r="N88" i="1" s="1"/>
  <c r="N87" i="1" a="1"/>
  <c r="N87" i="1" s="1"/>
  <c r="N86" i="1" a="1"/>
  <c r="N86" i="1" s="1"/>
  <c r="N85" i="1" a="1"/>
  <c r="N85" i="1" s="1"/>
  <c r="N84" i="1" a="1"/>
  <c r="N84" i="1" s="1"/>
  <c r="N83" i="1" a="1"/>
  <c r="N83" i="1" s="1"/>
  <c r="N82" i="1" a="1"/>
  <c r="N82" i="1" s="1"/>
  <c r="N81" i="1" a="1"/>
  <c r="N81" i="1" s="1"/>
  <c r="N80" i="1" a="1"/>
  <c r="N80" i="1" s="1"/>
  <c r="N79" i="1" a="1"/>
  <c r="N79" i="1" s="1"/>
  <c r="N78" i="1" a="1"/>
  <c r="N78" i="1" s="1"/>
  <c r="N77" i="1" a="1"/>
  <c r="N77" i="1" s="1"/>
  <c r="N76" i="1" a="1"/>
  <c r="N76" i="1" s="1"/>
  <c r="N75" i="1" a="1"/>
  <c r="N75" i="1" s="1"/>
  <c r="N74" i="1" a="1"/>
  <c r="N74" i="1" s="1"/>
  <c r="N73" i="1" a="1"/>
  <c r="N73" i="1" s="1"/>
  <c r="N72" i="1" a="1"/>
  <c r="N72" i="1" s="1"/>
  <c r="N71" i="1" a="1"/>
  <c r="N71" i="1" s="1"/>
  <c r="N70" i="1" a="1"/>
  <c r="N70" i="1" s="1"/>
  <c r="N69" i="1" a="1"/>
  <c r="N69" i="1" s="1"/>
  <c r="N68" i="1" a="1"/>
  <c r="N68" i="1" s="1"/>
  <c r="N67" i="1" a="1"/>
  <c r="N67" i="1" s="1"/>
  <c r="N66" i="1" a="1"/>
  <c r="N66" i="1" s="1"/>
  <c r="N65" i="1" a="1"/>
  <c r="N65" i="1" s="1"/>
  <c r="N64" i="1" a="1"/>
  <c r="N64" i="1" s="1"/>
  <c r="N63" i="1" a="1"/>
  <c r="N63" i="1" s="1"/>
  <c r="N62" i="1" a="1"/>
  <c r="N62" i="1" s="1"/>
  <c r="N61" i="1" a="1"/>
  <c r="N61" i="1" s="1"/>
  <c r="N60" i="1" a="1"/>
  <c r="N60" i="1" s="1"/>
  <c r="N59" i="1" a="1"/>
  <c r="N59" i="1" s="1"/>
  <c r="N58" i="1" a="1"/>
  <c r="N58" i="1" s="1"/>
  <c r="N57" i="1" a="1"/>
  <c r="N57" i="1" s="1"/>
  <c r="N56" i="1" a="1"/>
  <c r="N56" i="1" s="1"/>
  <c r="N55" i="1" a="1"/>
  <c r="N55" i="1" s="1"/>
  <c r="N54" i="1" a="1"/>
  <c r="N54" i="1" s="1"/>
  <c r="N53" i="1" a="1"/>
  <c r="N53" i="1" s="1"/>
  <c r="N52" i="1" a="1"/>
  <c r="N52" i="1" s="1"/>
  <c r="N51" i="1" a="1"/>
  <c r="N51" i="1" s="1"/>
  <c r="N50" i="1" a="1"/>
  <c r="N50" i="1" s="1"/>
  <c r="N49" i="1" a="1"/>
  <c r="N49" i="1" s="1"/>
  <c r="N48" i="1" a="1"/>
  <c r="N48" i="1" s="1"/>
  <c r="N47" i="1" a="1"/>
  <c r="N47" i="1" s="1"/>
  <c r="N46" i="1" a="1"/>
  <c r="N46" i="1" s="1"/>
  <c r="N45" i="1" a="1"/>
  <c r="N45" i="1" s="1"/>
  <c r="N44" i="1" a="1"/>
  <c r="N44" i="1" s="1"/>
  <c r="N43" i="1" a="1"/>
  <c r="N43" i="1" s="1"/>
  <c r="N42" i="1" a="1"/>
  <c r="N42" i="1" s="1"/>
  <c r="N41" i="1" a="1"/>
  <c r="N41" i="1" s="1"/>
  <c r="N40" i="1" a="1"/>
  <c r="N40" i="1" s="1"/>
  <c r="N39" i="1" a="1"/>
  <c r="N39" i="1" s="1"/>
  <c r="N38" i="1" a="1"/>
  <c r="N38" i="1" s="1"/>
  <c r="N37" i="1" a="1"/>
  <c r="N37" i="1" s="1"/>
  <c r="N36" i="1" a="1"/>
  <c r="N36" i="1" s="1"/>
  <c r="N35" i="1" a="1"/>
  <c r="N35" i="1" s="1"/>
  <c r="N34" i="1" a="1"/>
  <c r="N34" i="1" s="1"/>
  <c r="N33" i="1" a="1"/>
  <c r="N33" i="1" s="1"/>
  <c r="N32" i="1" a="1"/>
  <c r="N32" i="1" s="1"/>
  <c r="O26" i="1" a="1"/>
  <c r="O26" i="1" s="1"/>
  <c r="O25" i="1" a="1"/>
  <c r="O25" i="1" s="1"/>
  <c r="O24" i="1" a="1"/>
  <c r="O24" i="1" s="1"/>
  <c r="O23" i="1" a="1"/>
  <c r="O23" i="1" s="1"/>
  <c r="O22" i="1" a="1"/>
  <c r="O22" i="1" s="1"/>
  <c r="O21" i="1" a="1"/>
  <c r="O21" i="1" s="1"/>
  <c r="O20" i="1" a="1"/>
  <c r="O20" i="1" s="1"/>
  <c r="O19" i="1" a="1"/>
  <c r="O19" i="1" s="1"/>
  <c r="O18" i="1" a="1"/>
  <c r="O18" i="1" s="1"/>
  <c r="O17" i="1" a="1"/>
  <c r="O17" i="1" s="1"/>
  <c r="O16" i="1" a="1"/>
  <c r="O16" i="1" s="1"/>
  <c r="Q25" i="5" l="1"/>
  <c r="P4" i="6"/>
  <c r="J3" i="6" s="1"/>
  <c r="Q27" i="5"/>
  <c r="Q18" i="5"/>
  <c r="K8" i="5" s="1"/>
  <c r="Q20" i="5"/>
  <c r="Q19" i="5"/>
  <c r="Q21" i="5"/>
  <c r="M5" i="4"/>
  <c r="M4" i="4"/>
  <c r="L6" i="4"/>
  <c r="O4" i="4"/>
  <c r="L3" i="1" l="1"/>
  <c r="O7" i="4" l="1"/>
  <c r="N8" i="4" l="1"/>
  <c r="N5" i="4"/>
  <c r="M8" i="1" l="1"/>
  <c r="M4" i="1"/>
  <c r="L8" i="1" l="1"/>
  <c r="L2" i="1"/>
  <c r="L26" i="1" l="1"/>
  <c r="L25" i="1"/>
  <c r="L24" i="1"/>
  <c r="L23" i="1"/>
  <c r="L22" i="1"/>
  <c r="L21" i="1"/>
  <c r="L20" i="1"/>
  <c r="L19" i="1"/>
  <c r="L90" i="1" l="1" a="1"/>
  <c r="L90" i="1" s="1"/>
  <c r="L89" i="1" a="1"/>
  <c r="L89" i="1" s="1"/>
  <c r="L88" i="1" a="1"/>
  <c r="L88" i="1" s="1"/>
  <c r="L87" i="1" a="1"/>
  <c r="L87" i="1" s="1"/>
  <c r="L86" i="1" a="1"/>
  <c r="L86" i="1" s="1"/>
  <c r="L85" i="1" a="1"/>
  <c r="L85" i="1" s="1"/>
  <c r="L84" i="1" a="1"/>
  <c r="L84" i="1" s="1"/>
  <c r="L83" i="1" a="1"/>
  <c r="L83" i="1" s="1"/>
  <c r="L82" i="1" a="1"/>
  <c r="L82" i="1" s="1"/>
  <c r="L81" i="1" a="1"/>
  <c r="L81" i="1" s="1"/>
  <c r="L80" i="1" a="1"/>
  <c r="L80" i="1" s="1"/>
  <c r="L79" i="1" a="1"/>
  <c r="L79" i="1" s="1"/>
  <c r="L78" i="1" a="1"/>
  <c r="L78" i="1" s="1"/>
  <c r="L77" i="1" a="1"/>
  <c r="L77" i="1" s="1"/>
  <c r="L76" i="1" a="1"/>
  <c r="L76" i="1" s="1"/>
  <c r="L75" i="1" a="1"/>
  <c r="L75" i="1" s="1"/>
  <c r="L74" i="1" a="1"/>
  <c r="L74" i="1" s="1"/>
  <c r="L73" i="1" a="1"/>
  <c r="L73" i="1" s="1"/>
  <c r="L72" i="1" a="1"/>
  <c r="L72" i="1" s="1"/>
  <c r="L71" i="1" a="1"/>
  <c r="L71" i="1" s="1"/>
  <c r="L70" i="1" a="1"/>
  <c r="L70" i="1" s="1"/>
  <c r="L69" i="1" a="1"/>
  <c r="L69" i="1" s="1"/>
  <c r="L68" i="1" a="1"/>
  <c r="L68" i="1" s="1"/>
  <c r="L67" i="1" a="1"/>
  <c r="L67" i="1" s="1"/>
  <c r="L66" i="1" a="1"/>
  <c r="L66" i="1" s="1"/>
  <c r="L65" i="1" a="1"/>
  <c r="L65" i="1" s="1"/>
  <c r="L64" i="1" a="1"/>
  <c r="L64" i="1" s="1"/>
  <c r="L63" i="1" a="1"/>
  <c r="L63" i="1" s="1"/>
  <c r="L62" i="1" a="1"/>
  <c r="L62" i="1" s="1"/>
  <c r="L61" i="1" a="1"/>
  <c r="L61" i="1" s="1"/>
  <c r="L60" i="1" a="1"/>
  <c r="L60" i="1" s="1"/>
  <c r="L59" i="1" a="1"/>
  <c r="L59" i="1" s="1"/>
  <c r="L58" i="1" a="1"/>
  <c r="L58" i="1" s="1"/>
  <c r="L57" i="1" a="1"/>
  <c r="L57" i="1" s="1"/>
  <c r="L56" i="1" a="1"/>
  <c r="L56" i="1" s="1"/>
  <c r="L55" i="1" a="1"/>
  <c r="L55" i="1" s="1"/>
  <c r="L54" i="1" a="1"/>
  <c r="L54" i="1" s="1"/>
  <c r="L53" i="1" a="1"/>
  <c r="L53" i="1" s="1"/>
  <c r="L52" i="1" a="1"/>
  <c r="L52" i="1" s="1"/>
  <c r="L51" i="1" a="1"/>
  <c r="L51" i="1" s="1"/>
  <c r="L50" i="1" a="1"/>
  <c r="L50" i="1" s="1"/>
  <c r="L49" i="1" a="1"/>
  <c r="L49" i="1" s="1"/>
  <c r="L48" i="1" a="1"/>
  <c r="L48" i="1" s="1"/>
  <c r="L47" i="1" a="1"/>
  <c r="L47" i="1" s="1"/>
  <c r="L46" i="1" a="1"/>
  <c r="L46" i="1" s="1"/>
  <c r="L45" i="1" a="1"/>
  <c r="L45" i="1" s="1"/>
  <c r="L44" i="1" a="1"/>
  <c r="L44" i="1" s="1"/>
  <c r="L43" i="1" a="1"/>
  <c r="L43" i="1" s="1"/>
  <c r="L42" i="1" a="1"/>
  <c r="L42" i="1" s="1"/>
  <c r="L41" i="1" a="1"/>
  <c r="L41" i="1" s="1"/>
  <c r="L40" i="1" a="1"/>
  <c r="L40" i="1" s="1"/>
  <c r="L39" i="1" a="1"/>
  <c r="L39" i="1" s="1"/>
  <c r="L38" i="1" a="1"/>
  <c r="L38" i="1" s="1"/>
  <c r="L37" i="1" a="1"/>
  <c r="L37" i="1" s="1"/>
  <c r="L35" i="1" a="1"/>
  <c r="L35" i="1" s="1"/>
  <c r="L34" i="1" a="1"/>
  <c r="L34" i="1" s="1"/>
  <c r="P90" i="1" a="1"/>
  <c r="P90" i="1" s="1"/>
  <c r="P89" i="1" a="1"/>
  <c r="P89" i="1" s="1"/>
  <c r="P88" i="1" a="1"/>
  <c r="P88" i="1" s="1"/>
  <c r="P87" i="1" a="1"/>
  <c r="P87" i="1" s="1"/>
  <c r="P86" i="1" a="1"/>
  <c r="P86" i="1" s="1"/>
  <c r="P85" i="1" a="1"/>
  <c r="P85" i="1" s="1"/>
  <c r="P84" i="1" a="1"/>
  <c r="P84" i="1" s="1"/>
  <c r="P83" i="1" a="1"/>
  <c r="P83" i="1" s="1"/>
  <c r="P82" i="1" a="1"/>
  <c r="P82" i="1" s="1"/>
  <c r="P81" i="1" a="1"/>
  <c r="P81" i="1" s="1"/>
  <c r="P80" i="1" a="1"/>
  <c r="P80" i="1" s="1"/>
  <c r="P79" i="1" a="1"/>
  <c r="P79" i="1" s="1"/>
  <c r="P78" i="1" a="1"/>
  <c r="P78" i="1" s="1"/>
  <c r="P77" i="1" a="1"/>
  <c r="P77" i="1" s="1"/>
  <c r="P76" i="1" a="1"/>
  <c r="P76" i="1" s="1"/>
  <c r="P75" i="1" a="1"/>
  <c r="P75" i="1" s="1"/>
  <c r="P74" i="1" a="1"/>
  <c r="P74" i="1" s="1"/>
  <c r="P73" i="1" a="1"/>
  <c r="P73" i="1" s="1"/>
  <c r="P72" i="1" a="1"/>
  <c r="P72" i="1" s="1"/>
  <c r="P71" i="1" a="1"/>
  <c r="P71" i="1" s="1"/>
  <c r="P70" i="1" a="1"/>
  <c r="P70" i="1" s="1"/>
  <c r="P69" i="1" a="1"/>
  <c r="P69" i="1" s="1"/>
  <c r="P68" i="1" a="1"/>
  <c r="P68" i="1" s="1"/>
  <c r="P67" i="1" a="1"/>
  <c r="P67" i="1" s="1"/>
  <c r="P66" i="1" a="1"/>
  <c r="P66" i="1" s="1"/>
  <c r="P65" i="1" a="1"/>
  <c r="P65" i="1" s="1"/>
  <c r="P64" i="1" a="1"/>
  <c r="P64" i="1" s="1"/>
  <c r="P63" i="1" a="1"/>
  <c r="P63" i="1" s="1"/>
  <c r="P62" i="1" a="1"/>
  <c r="P62" i="1" s="1"/>
  <c r="P61" i="1" a="1"/>
  <c r="P61" i="1" s="1"/>
  <c r="P60" i="1" a="1"/>
  <c r="P60" i="1" s="1"/>
  <c r="P59" i="1" a="1"/>
  <c r="P59" i="1" s="1"/>
  <c r="P58" i="1" a="1"/>
  <c r="P58" i="1" s="1"/>
  <c r="P57" i="1" a="1"/>
  <c r="P57" i="1" s="1"/>
  <c r="P56" i="1" a="1"/>
  <c r="P56" i="1" s="1"/>
  <c r="P55" i="1" a="1"/>
  <c r="P55" i="1" s="1"/>
  <c r="P54" i="1" a="1"/>
  <c r="P54" i="1" s="1"/>
  <c r="P53" i="1" a="1"/>
  <c r="P53" i="1" s="1"/>
  <c r="P52" i="1" a="1"/>
  <c r="P52" i="1" s="1"/>
  <c r="P51" i="1" a="1"/>
  <c r="P51" i="1" s="1"/>
  <c r="P50" i="1" a="1"/>
  <c r="P50" i="1" s="1"/>
  <c r="P49" i="1" a="1"/>
  <c r="P49" i="1" s="1"/>
  <c r="P48" i="1" a="1"/>
  <c r="P48" i="1" s="1"/>
  <c r="P45" i="1" a="1"/>
  <c r="P45" i="1" s="1"/>
  <c r="P44" i="1" a="1"/>
  <c r="P44" i="1" s="1"/>
  <c r="P43" i="1" a="1"/>
  <c r="P43" i="1" s="1"/>
  <c r="P42" i="1" a="1"/>
  <c r="P42" i="1" s="1"/>
  <c r="P41" i="1" a="1"/>
  <c r="P41" i="1" s="1"/>
  <c r="P40" i="1" a="1"/>
  <c r="P40" i="1" s="1"/>
  <c r="P39" i="1" a="1"/>
  <c r="P39" i="1" s="1"/>
  <c r="P38" i="1" a="1"/>
  <c r="P38" i="1" s="1"/>
  <c r="P37" i="1" a="1"/>
  <c r="P37" i="1" s="1"/>
  <c r="P36" i="1" a="1"/>
  <c r="P36" i="1" s="1"/>
  <c r="O90" i="1" a="1"/>
  <c r="O90" i="1" s="1"/>
  <c r="O89" i="1" a="1"/>
  <c r="O89" i="1" s="1"/>
  <c r="O88" i="1" a="1"/>
  <c r="O88" i="1" s="1"/>
  <c r="O87" i="1" a="1"/>
  <c r="O87" i="1" s="1"/>
  <c r="O86" i="1" a="1"/>
  <c r="O86" i="1" s="1"/>
  <c r="O85" i="1" a="1"/>
  <c r="O85" i="1" s="1"/>
  <c r="O84" i="1" a="1"/>
  <c r="O84" i="1" s="1"/>
  <c r="O83" i="1" a="1"/>
  <c r="O83" i="1" s="1"/>
  <c r="O82" i="1" a="1"/>
  <c r="O82" i="1" s="1"/>
  <c r="O81" i="1" a="1"/>
  <c r="O81" i="1" s="1"/>
  <c r="O80" i="1" a="1"/>
  <c r="O80" i="1" s="1"/>
  <c r="O79" i="1" a="1"/>
  <c r="O79" i="1" s="1"/>
  <c r="O78" i="1" a="1"/>
  <c r="O78" i="1" s="1"/>
  <c r="O77" i="1" a="1"/>
  <c r="O77" i="1" s="1"/>
  <c r="O76" i="1" a="1"/>
  <c r="O76" i="1" s="1"/>
  <c r="O75" i="1" a="1"/>
  <c r="O75" i="1" s="1"/>
  <c r="O74" i="1" a="1"/>
  <c r="O74" i="1" s="1"/>
  <c r="O73" i="1" a="1"/>
  <c r="O73" i="1" s="1"/>
  <c r="O72" i="1" a="1"/>
  <c r="O72" i="1" s="1"/>
  <c r="O71" i="1" a="1"/>
  <c r="O71" i="1" s="1"/>
  <c r="O70" i="1" a="1"/>
  <c r="O70" i="1" s="1"/>
  <c r="O69" i="1" a="1"/>
  <c r="O69" i="1" s="1"/>
  <c r="O68" i="1" a="1"/>
  <c r="O68" i="1" s="1"/>
  <c r="O67" i="1" a="1"/>
  <c r="O67" i="1" s="1"/>
  <c r="O66" i="1" a="1"/>
  <c r="O66" i="1" s="1"/>
  <c r="O65" i="1" a="1"/>
  <c r="O65" i="1" s="1"/>
  <c r="O64" i="1" a="1"/>
  <c r="O64" i="1" s="1"/>
  <c r="O63" i="1" a="1"/>
  <c r="O63" i="1" s="1"/>
  <c r="O62" i="1" a="1"/>
  <c r="O62" i="1" s="1"/>
  <c r="O61" i="1" a="1"/>
  <c r="O61" i="1" s="1"/>
  <c r="O60" i="1" a="1"/>
  <c r="O60" i="1" s="1"/>
  <c r="O59" i="1" a="1"/>
  <c r="O59" i="1" s="1"/>
  <c r="O58" i="1" a="1"/>
  <c r="O58" i="1" s="1"/>
  <c r="O57" i="1" a="1"/>
  <c r="O57" i="1" s="1"/>
  <c r="O56" i="1" a="1"/>
  <c r="O56" i="1" s="1"/>
  <c r="O55" i="1" a="1"/>
  <c r="O55" i="1" s="1"/>
  <c r="O54" i="1" a="1"/>
  <c r="O54" i="1" s="1"/>
  <c r="O53" i="1" a="1"/>
  <c r="O53" i="1" s="1"/>
  <c r="O52" i="1" a="1"/>
  <c r="O52" i="1" s="1"/>
  <c r="O50" i="1" a="1"/>
  <c r="O50" i="1" s="1"/>
  <c r="O49" i="1" a="1"/>
  <c r="O49" i="1" s="1"/>
  <c r="O48" i="1" a="1"/>
  <c r="O48" i="1" s="1"/>
  <c r="O47" i="1" a="1"/>
  <c r="O47" i="1" s="1"/>
  <c r="O45" i="1" a="1"/>
  <c r="O45" i="1" s="1"/>
  <c r="O44" i="1" a="1"/>
  <c r="O44" i="1" s="1"/>
  <c r="O43" i="1" a="1"/>
  <c r="O43" i="1" s="1"/>
  <c r="O42" i="1" a="1"/>
  <c r="O42" i="1" s="1"/>
  <c r="O40" i="1" a="1"/>
  <c r="O40" i="1" s="1"/>
  <c r="O39" i="1" a="1"/>
  <c r="O39" i="1" s="1"/>
  <c r="O38" i="1" a="1"/>
  <c r="O38" i="1" s="1"/>
  <c r="O35" i="1" a="1"/>
  <c r="O35" i="1" s="1"/>
  <c r="O34" i="1" a="1"/>
  <c r="O34" i="1" s="1"/>
  <c r="O33" i="1" a="1"/>
  <c r="O33" i="1" s="1"/>
  <c r="O32" i="1" a="1"/>
  <c r="O32" i="1" s="1"/>
  <c r="M89" i="1" l="1" a="1"/>
  <c r="M89" i="1" s="1"/>
  <c r="M88" i="1" a="1"/>
  <c r="M88" i="1" s="1"/>
  <c r="M87" i="1" a="1"/>
  <c r="M87" i="1" s="1"/>
  <c r="M86" i="1" a="1"/>
  <c r="M86" i="1" s="1"/>
  <c r="M85" i="1" a="1"/>
  <c r="M85" i="1" s="1"/>
  <c r="M84" i="1" a="1"/>
  <c r="M84" i="1" s="1"/>
  <c r="M83" i="1" a="1"/>
  <c r="M83" i="1" s="1"/>
  <c r="M82" i="1" a="1"/>
  <c r="M82" i="1" s="1"/>
  <c r="M81" i="1" a="1"/>
  <c r="M81" i="1" s="1"/>
  <c r="M80" i="1" a="1"/>
  <c r="M80" i="1" s="1"/>
  <c r="M79" i="1" a="1"/>
  <c r="M79" i="1" s="1"/>
  <c r="M78" i="1" a="1"/>
  <c r="M78" i="1" s="1"/>
  <c r="M77" i="1" a="1"/>
  <c r="M77" i="1" s="1"/>
  <c r="M76" i="1" a="1"/>
  <c r="M76" i="1" s="1"/>
  <c r="M75" i="1" a="1"/>
  <c r="M75" i="1" s="1"/>
  <c r="M74" i="1" a="1"/>
  <c r="M74" i="1" s="1"/>
  <c r="M73" i="1" a="1"/>
  <c r="M73" i="1" s="1"/>
  <c r="M72" i="1" a="1"/>
  <c r="M72" i="1" s="1"/>
  <c r="M71" i="1" a="1"/>
  <c r="M71" i="1" s="1"/>
  <c r="M70" i="1" a="1"/>
  <c r="M70" i="1" s="1"/>
  <c r="M69" i="1" a="1"/>
  <c r="M69" i="1" s="1"/>
  <c r="M68" i="1" a="1"/>
  <c r="M68" i="1" s="1"/>
  <c r="M67" i="1" a="1"/>
  <c r="M67" i="1" s="1"/>
  <c r="M66" i="1" a="1"/>
  <c r="M66" i="1" s="1"/>
  <c r="M65" i="1" a="1"/>
  <c r="M65" i="1" s="1"/>
  <c r="M64" i="1" a="1"/>
  <c r="M64" i="1" s="1"/>
  <c r="M63" i="1" a="1"/>
  <c r="M63" i="1" s="1"/>
  <c r="M62" i="1" a="1"/>
  <c r="M62" i="1" s="1"/>
  <c r="M61" i="1" a="1"/>
  <c r="M61" i="1" s="1"/>
  <c r="M60" i="1" a="1"/>
  <c r="M60" i="1" s="1"/>
  <c r="M59" i="1" a="1"/>
  <c r="M59" i="1" s="1"/>
  <c r="M58" i="1" a="1"/>
  <c r="M58" i="1" s="1"/>
  <c r="M57" i="1" a="1"/>
  <c r="M57" i="1" s="1"/>
  <c r="M56" i="1" a="1"/>
  <c r="M56" i="1" s="1"/>
  <c r="M55" i="1" a="1"/>
  <c r="M55" i="1" s="1"/>
  <c r="M54" i="1" a="1"/>
  <c r="M54" i="1" s="1"/>
  <c r="M53" i="1" a="1"/>
  <c r="M53" i="1" s="1"/>
  <c r="M52" i="1" a="1"/>
  <c r="M52" i="1" s="1"/>
  <c r="M51" i="1" a="1"/>
  <c r="M51" i="1" s="1"/>
  <c r="M50" i="1" a="1"/>
  <c r="M50" i="1" s="1"/>
  <c r="M49" i="1" a="1"/>
  <c r="M49" i="1" s="1"/>
  <c r="M48" i="1" a="1"/>
  <c r="M48" i="1" s="1"/>
  <c r="M47" i="1" a="1"/>
  <c r="M47" i="1" s="1"/>
  <c r="M45" i="1" a="1"/>
  <c r="M45" i="1" s="1"/>
  <c r="M44" i="1" a="1"/>
  <c r="M44" i="1" s="1"/>
  <c r="M43" i="1" a="1"/>
  <c r="M43" i="1" s="1"/>
  <c r="M42" i="1" a="1"/>
  <c r="M42" i="1" s="1"/>
  <c r="M41" i="1" a="1"/>
  <c r="M41" i="1" s="1"/>
  <c r="M40" i="1" a="1"/>
  <c r="M40" i="1" s="1"/>
  <c r="M39" i="1" a="1"/>
  <c r="M39" i="1" s="1"/>
  <c r="M38" i="1" a="1"/>
  <c r="M38" i="1" s="1"/>
  <c r="M37" i="1" a="1"/>
  <c r="M37" i="1" s="1"/>
  <c r="M36" i="1" a="1"/>
  <c r="M36" i="1" s="1"/>
  <c r="D11" i="1" l="1"/>
  <c r="C434" i="7" s="1"/>
  <c r="G90" i="1" l="1"/>
  <c r="G40" i="1"/>
  <c r="G63" i="1"/>
  <c r="G74" i="1"/>
  <c r="G73" i="1"/>
  <c r="G72" i="1"/>
  <c r="G83" i="1"/>
  <c r="G71" i="1"/>
  <c r="G59" i="1"/>
  <c r="G47" i="1"/>
  <c r="G69" i="1"/>
  <c r="G43" i="1"/>
  <c r="G66" i="1"/>
  <c r="G42" i="1"/>
  <c r="G77" i="1"/>
  <c r="G65" i="1"/>
  <c r="G41" i="1"/>
  <c r="G76" i="1"/>
  <c r="G64" i="1"/>
  <c r="G87" i="1"/>
  <c r="G51" i="1"/>
  <c r="G86" i="1"/>
  <c r="G50" i="1"/>
  <c r="G61" i="1"/>
  <c r="G84" i="1"/>
  <c r="G48" i="1"/>
  <c r="G82" i="1"/>
  <c r="G70" i="1"/>
  <c r="G58" i="1"/>
  <c r="G46" i="1"/>
  <c r="G81" i="1"/>
  <c r="G57" i="1"/>
  <c r="G45" i="1"/>
  <c r="G55" i="1"/>
  <c r="G78" i="1"/>
  <c r="G80" i="1"/>
  <c r="G68" i="1"/>
  <c r="G56" i="1"/>
  <c r="G44" i="1"/>
  <c r="G79" i="1"/>
  <c r="G67" i="1"/>
  <c r="G54" i="1"/>
  <c r="G89" i="1"/>
  <c r="G53" i="1"/>
  <c r="G88" i="1"/>
  <c r="G52" i="1"/>
  <c r="G75" i="1"/>
  <c r="G39" i="1"/>
  <c r="G62" i="1"/>
  <c r="G85" i="1"/>
  <c r="G49" i="1"/>
  <c r="G60" i="1"/>
  <c r="G16" i="1" l="1"/>
  <c r="C70" i="7" s="1"/>
  <c r="G26" i="1"/>
  <c r="G17" i="1"/>
  <c r="C103" i="7" s="1"/>
  <c r="G25" i="1"/>
  <c r="C367" i="7" s="1"/>
  <c r="G19" i="1"/>
  <c r="C169" i="7" s="1"/>
  <c r="G18" i="1"/>
  <c r="G20" i="1"/>
  <c r="C202" i="7" s="1"/>
  <c r="G22" i="1"/>
  <c r="C268" i="7" s="1"/>
  <c r="G24" i="1"/>
  <c r="G23" i="1"/>
  <c r="C301" i="7" s="1"/>
  <c r="G21" i="1"/>
  <c r="C235" i="7" s="1"/>
  <c r="Q26" i="1"/>
  <c r="F25" i="1"/>
  <c r="F23" i="1"/>
  <c r="C300" i="7" s="1"/>
  <c r="F21" i="1"/>
  <c r="C234" i="7" s="1"/>
  <c r="Q20" i="1"/>
  <c r="Q19" i="1"/>
  <c r="Q17" i="1"/>
  <c r="Q16" i="1"/>
  <c r="E25" i="1"/>
  <c r="E23" i="1"/>
  <c r="C299" i="7" s="1"/>
  <c r="E21" i="1"/>
  <c r="C233" i="7" s="1"/>
  <c r="Q18" i="1"/>
  <c r="C136" i="7" l="1"/>
  <c r="P26" i="1"/>
  <c r="C400" i="7"/>
  <c r="P24" i="1"/>
  <c r="C334" i="7"/>
  <c r="Q21" i="1"/>
  <c r="F27" i="1"/>
  <c r="C407" i="7" s="1"/>
  <c r="E27" i="1"/>
  <c r="C406" i="7" s="1"/>
  <c r="G27" i="1"/>
  <c r="C408" i="7" s="1"/>
  <c r="Q22" i="1"/>
  <c r="M15" i="1"/>
  <c r="Q23" i="1"/>
  <c r="Q24" i="1"/>
  <c r="Q25" i="1"/>
  <c r="M16" i="1"/>
  <c r="M17" i="1"/>
  <c r="M19" i="1"/>
  <c r="M20" i="1"/>
  <c r="M21" i="1"/>
  <c r="M22" i="1"/>
  <c r="M23" i="1"/>
  <c r="M24" i="1"/>
  <c r="M25" i="1"/>
  <c r="M26" i="1"/>
  <c r="P25" i="1" l="1"/>
  <c r="P19" i="1"/>
  <c r="P20" i="1"/>
  <c r="P21" i="1"/>
  <c r="P18" i="1"/>
  <c r="P27" i="1"/>
  <c r="P4" i="4"/>
  <c r="J3" i="4" s="1"/>
  <c r="J4" i="4" s="1"/>
  <c r="J7" i="1" l="1"/>
  <c r="J8" i="1" s="1"/>
  <c r="H1"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<sst xmlns="http://schemas.openxmlformats.org/spreadsheetml/2006/main" count="2325" uniqueCount="768">
  <si>
    <t>ver.</t>
    <phoneticPr fontId="3"/>
  </si>
  <si>
    <t>1.0</t>
    <phoneticPr fontId="3"/>
  </si>
  <si>
    <t>.1</t>
    <phoneticPr fontId="3"/>
  </si>
  <si>
    <t>1. 本ファイルの目的</t>
    <rPh sb="3" eb="4">
      <t>ホン</t>
    </rPh>
    <rPh sb="9" eb="11">
      <t>モクテキ</t>
    </rPh>
    <phoneticPr fontId="3"/>
  </si>
  <si>
    <t>本補助金の応募申請では、事業計画関連の申請内容を以下4種類のファイル(応募申請画面インポート用フォーマット)に記入していただきます。</t>
    <phoneticPr fontId="3"/>
  </si>
  <si>
    <t>本ファイルは「補助対象予定経費・資金調達表」の情報を記入いただくフォーマットとなりますので、「3. 本ファイルの利用方法」に従い作成のうえ、</t>
    <rPh sb="0" eb="1">
      <t>ホン</t>
    </rPh>
    <rPh sb="7" eb="9">
      <t>ホジョ</t>
    </rPh>
    <rPh sb="9" eb="11">
      <t>タイショウ</t>
    </rPh>
    <rPh sb="11" eb="13">
      <t>ヨテイ</t>
    </rPh>
    <rPh sb="13" eb="15">
      <t>ケイヒ</t>
    </rPh>
    <rPh sb="16" eb="18">
      <t>シキン</t>
    </rPh>
    <rPh sb="18" eb="20">
      <t>チョウタツ</t>
    </rPh>
    <rPh sb="20" eb="21">
      <t>ヒョウ</t>
    </rPh>
    <rPh sb="23" eb="25">
      <t>ジョウホウ</t>
    </rPh>
    <rPh sb="26" eb="28">
      <t>キニュウ</t>
    </rPh>
    <rPh sb="50" eb="51">
      <t>ホン</t>
    </rPh>
    <rPh sb="56" eb="58">
      <t>リヨウ</t>
    </rPh>
    <rPh sb="58" eb="60">
      <t>ホウホウ</t>
    </rPh>
    <rPh sb="62" eb="63">
      <t>シタガ</t>
    </rPh>
    <rPh sb="64" eb="66">
      <t>サクセイ</t>
    </rPh>
    <phoneticPr fontId="3"/>
  </si>
  <si>
    <t>応募申請時に電子申請システムに添付してください。</t>
    <phoneticPr fontId="3"/>
  </si>
  <si>
    <t>➊ 応募申請画面インポート用フォーマット(事業計画)</t>
    <rPh sb="2" eb="4">
      <t>オウボ</t>
    </rPh>
    <rPh sb="4" eb="8">
      <t>シンセイガメン</t>
    </rPh>
    <rPh sb="13" eb="14">
      <t>ヨウ</t>
    </rPh>
    <rPh sb="21" eb="23">
      <t>ジギョウ</t>
    </rPh>
    <rPh sb="23" eb="25">
      <t>ケイカク</t>
    </rPh>
    <phoneticPr fontId="3"/>
  </si>
  <si>
    <t>・</t>
    <phoneticPr fontId="3"/>
  </si>
  <si>
    <t>会社概要、経営戦略及び補助事業計画を入力するフォーマットです。</t>
    <rPh sb="0" eb="2">
      <t>カイシャ</t>
    </rPh>
    <rPh sb="2" eb="4">
      <t>ガイヨウ</t>
    </rPh>
    <rPh sb="5" eb="7">
      <t>ケイエイ</t>
    </rPh>
    <rPh sb="7" eb="9">
      <t>センリャク</t>
    </rPh>
    <rPh sb="9" eb="10">
      <t>オヨ</t>
    </rPh>
    <rPh sb="11" eb="15">
      <t>ホジョジギョウ</t>
    </rPh>
    <rPh sb="15" eb="17">
      <t>ケイカク</t>
    </rPh>
    <rPh sb="18" eb="20">
      <t>ニュウリョク</t>
    </rPh>
    <phoneticPr fontId="3"/>
  </si>
  <si>
    <t>❷ 応募申請画面インポート用フォーマット(財務情報・収益計画)</t>
    <rPh sb="2" eb="4">
      <t>オウボ</t>
    </rPh>
    <rPh sb="4" eb="8">
      <t>シンセイガメン</t>
    </rPh>
    <rPh sb="13" eb="14">
      <t>ヨウ</t>
    </rPh>
    <rPh sb="21" eb="25">
      <t>ザイムジョウホウ</t>
    </rPh>
    <rPh sb="26" eb="30">
      <t>シュウエキケイカク</t>
    </rPh>
    <phoneticPr fontId="3"/>
  </si>
  <si>
    <t>直近の貸借対照表・損益計算書の内容及び本補助金の要件を満たす収益計画を入力するフォーマットです。</t>
    <rPh sb="0" eb="2">
      <t>チョッキン</t>
    </rPh>
    <rPh sb="3" eb="8">
      <t>タイシャクタイショウヒョウ</t>
    </rPh>
    <rPh sb="9" eb="14">
      <t>ソンエキケイサンショ</t>
    </rPh>
    <rPh sb="15" eb="17">
      <t>ナイヨウ</t>
    </rPh>
    <rPh sb="17" eb="18">
      <t>オヨ</t>
    </rPh>
    <rPh sb="19" eb="23">
      <t>ホンホジョキン</t>
    </rPh>
    <rPh sb="24" eb="26">
      <t>ヨウケン</t>
    </rPh>
    <rPh sb="27" eb="28">
      <t>ミ</t>
    </rPh>
    <rPh sb="30" eb="32">
      <t>シュウエキ</t>
    </rPh>
    <rPh sb="32" eb="34">
      <t>ケイカク</t>
    </rPh>
    <rPh sb="35" eb="37">
      <t>ニュウリョク</t>
    </rPh>
    <phoneticPr fontId="3"/>
  </si>
  <si>
    <t>❸ 応募申請画面インポート用フォーマット(資金調達表・補助対象予定経費)</t>
    <rPh sb="2" eb="4">
      <t>オウボ</t>
    </rPh>
    <rPh sb="4" eb="8">
      <t>シンセイガメン</t>
    </rPh>
    <rPh sb="13" eb="14">
      <t>ヨウ</t>
    </rPh>
    <rPh sb="21" eb="26">
      <t>シキンチョウタツヒョウ</t>
    </rPh>
    <rPh sb="27" eb="35">
      <t>ホジョタイショウヨテイケイヒ</t>
    </rPh>
    <phoneticPr fontId="3"/>
  </si>
  <si>
    <t>補助事業の実施にあたり見込まれる補助対象経費の具体的な内容及び金額、必要な資金の調達方法及び金額等を入力するフォーマットです。</t>
    <rPh sb="0" eb="4">
      <t>ホジョジギョウ</t>
    </rPh>
    <rPh sb="5" eb="7">
      <t>ジッシ</t>
    </rPh>
    <rPh sb="11" eb="13">
      <t>ミコ</t>
    </rPh>
    <rPh sb="16" eb="20">
      <t>ホジョタイショウ</t>
    </rPh>
    <rPh sb="20" eb="22">
      <t>ケイヒ</t>
    </rPh>
    <rPh sb="23" eb="26">
      <t>グタイテキ</t>
    </rPh>
    <rPh sb="27" eb="29">
      <t>ナイヨウ</t>
    </rPh>
    <rPh sb="29" eb="30">
      <t>オヨ</t>
    </rPh>
    <rPh sb="31" eb="33">
      <t>キンガク</t>
    </rPh>
    <rPh sb="44" eb="45">
      <t>オヨ</t>
    </rPh>
    <rPh sb="50" eb="52">
      <t>ニュウリョク</t>
    </rPh>
    <phoneticPr fontId="3"/>
  </si>
  <si>
    <t>❹ 応募申請画面インポート用フォーマット(スケジュール_補助事業実施期間・事業計画期間)</t>
    <rPh sb="2" eb="4">
      <t>オウボ</t>
    </rPh>
    <rPh sb="4" eb="8">
      <t>シンセイガメン</t>
    </rPh>
    <rPh sb="13" eb="14">
      <t>ヨウ</t>
    </rPh>
    <rPh sb="28" eb="32">
      <t>ホジョジギョウ</t>
    </rPh>
    <rPh sb="32" eb="34">
      <t>ジッシ</t>
    </rPh>
    <rPh sb="34" eb="36">
      <t>キカン</t>
    </rPh>
    <rPh sb="37" eb="39">
      <t>ジギョウ</t>
    </rPh>
    <rPh sb="39" eb="41">
      <t>ケイカク</t>
    </rPh>
    <rPh sb="41" eb="43">
      <t>キカン</t>
    </rPh>
    <phoneticPr fontId="3"/>
  </si>
  <si>
    <t>補助事業実施期間及び事業計画期間の補助事業の実施スケジュールを入力するフォーマットです。</t>
    <rPh sb="0" eb="4">
      <t>ホジョジギョウ</t>
    </rPh>
    <rPh sb="4" eb="6">
      <t>ジッシ</t>
    </rPh>
    <rPh sb="6" eb="8">
      <t>キカン</t>
    </rPh>
    <rPh sb="8" eb="9">
      <t>オヨ</t>
    </rPh>
    <rPh sb="10" eb="12">
      <t>ジギョウ</t>
    </rPh>
    <rPh sb="12" eb="14">
      <t>ケイカク</t>
    </rPh>
    <rPh sb="14" eb="16">
      <t>キカン</t>
    </rPh>
    <rPh sb="17" eb="19">
      <t>ホジョ</t>
    </rPh>
    <rPh sb="19" eb="21">
      <t>ジギョウ</t>
    </rPh>
    <rPh sb="22" eb="24">
      <t>ジッシ</t>
    </rPh>
    <rPh sb="31" eb="33">
      <t>ニュウリョク</t>
    </rPh>
    <phoneticPr fontId="3"/>
  </si>
  <si>
    <t>2. 各シートの概要</t>
    <rPh sb="3" eb="4">
      <t>カク</t>
    </rPh>
    <rPh sb="8" eb="10">
      <t>ガイヨウ</t>
    </rPh>
    <phoneticPr fontId="3"/>
  </si>
  <si>
    <t>シート名</t>
    <rPh sb="3" eb="4">
      <t>メイ</t>
    </rPh>
    <phoneticPr fontId="3"/>
  </si>
  <si>
    <t>主な内容・役割</t>
    <rPh sb="0" eb="1">
      <t>オモ</t>
    </rPh>
    <rPh sb="2" eb="4">
      <t>ナイヨウ</t>
    </rPh>
    <rPh sb="5" eb="7">
      <t>ヤクワリ</t>
    </rPh>
    <phoneticPr fontId="3"/>
  </si>
  <si>
    <t>はじめに</t>
    <phoneticPr fontId="3"/>
  </si>
  <si>
    <t>(※本シート) 本ファイルの目的、各シートの入力方法等について説明しています。</t>
    <phoneticPr fontId="3"/>
  </si>
  <si>
    <t>補助対象予定経費</t>
    <rPh sb="0" eb="2">
      <t>ホジョ</t>
    </rPh>
    <rPh sb="2" eb="4">
      <t>タイショウ</t>
    </rPh>
    <rPh sb="4" eb="6">
      <t>ヨテイ</t>
    </rPh>
    <rPh sb="6" eb="8">
      <t>ケイヒ</t>
    </rPh>
    <phoneticPr fontId="3"/>
  </si>
  <si>
    <t>補助事業の実施にあたり見込まれる補助対象経費について、費目ごとに具体的な内容・金額等を整理して入力します。</t>
    <rPh sb="0" eb="2">
      <t>ホジョ</t>
    </rPh>
    <rPh sb="2" eb="4">
      <t>ジギョウ</t>
    </rPh>
    <rPh sb="5" eb="7">
      <t>ジッシ</t>
    </rPh>
    <rPh sb="11" eb="13">
      <t>ミコ</t>
    </rPh>
    <rPh sb="16" eb="18">
      <t>ホジョ</t>
    </rPh>
    <rPh sb="18" eb="20">
      <t>タイショウ</t>
    </rPh>
    <rPh sb="20" eb="22">
      <t>ケイヒ</t>
    </rPh>
    <rPh sb="27" eb="29">
      <t>ヒモク</t>
    </rPh>
    <rPh sb="32" eb="35">
      <t>グタイテキ</t>
    </rPh>
    <rPh sb="36" eb="38">
      <t>ナイヨウ</t>
    </rPh>
    <rPh sb="39" eb="41">
      <t>キンガク</t>
    </rPh>
    <rPh sb="41" eb="42">
      <t>トウ</t>
    </rPh>
    <rPh sb="43" eb="45">
      <t>セイリ</t>
    </rPh>
    <rPh sb="47" eb="49">
      <t>ニュウリョク</t>
    </rPh>
    <phoneticPr fontId="3"/>
  </si>
  <si>
    <t>資金調達表</t>
    <rPh sb="0" eb="2">
      <t>シキン</t>
    </rPh>
    <rPh sb="2" eb="4">
      <t>チョウタツ</t>
    </rPh>
    <rPh sb="4" eb="5">
      <t>ヒョウ</t>
    </rPh>
    <phoneticPr fontId="3"/>
  </si>
  <si>
    <t>補助事業の実施に必要な資金について、調達方法ごとに金額等を整理して入力します。</t>
    <rPh sb="0" eb="2">
      <t>ホジョ</t>
    </rPh>
    <rPh sb="2" eb="4">
      <t>ジギョウ</t>
    </rPh>
    <rPh sb="5" eb="7">
      <t>ジッシ</t>
    </rPh>
    <rPh sb="8" eb="10">
      <t>ヒツヨウ</t>
    </rPh>
    <rPh sb="11" eb="13">
      <t>シキン</t>
    </rPh>
    <rPh sb="18" eb="20">
      <t>チョウタツ</t>
    </rPh>
    <rPh sb="20" eb="22">
      <t>ホウホウ</t>
    </rPh>
    <rPh sb="25" eb="27">
      <t>キンガク</t>
    </rPh>
    <rPh sb="27" eb="28">
      <t>トウ</t>
    </rPh>
    <rPh sb="29" eb="31">
      <t>セイリ</t>
    </rPh>
    <rPh sb="33" eb="35">
      <t>ニュウリョク</t>
    </rPh>
    <phoneticPr fontId="3"/>
  </si>
  <si>
    <t>【解説・入力例】
補助対象予定経費</t>
    <rPh sb="1" eb="3">
      <t>カイセツ</t>
    </rPh>
    <rPh sb="4" eb="6">
      <t>ニュウリョク</t>
    </rPh>
    <rPh sb="6" eb="7">
      <t>レイ</t>
    </rPh>
    <rPh sb="9" eb="11">
      <t>ホジョ</t>
    </rPh>
    <rPh sb="11" eb="13">
      <t>タイショウ</t>
    </rPh>
    <rPh sb="13" eb="15">
      <t>ヨテイ</t>
    </rPh>
    <rPh sb="15" eb="17">
      <t>ケイヒ</t>
    </rPh>
    <phoneticPr fontId="3"/>
  </si>
  <si>
    <t>各項目や自動計算の対象項目について解説しています。</t>
    <rPh sb="0" eb="1">
      <t>カク</t>
    </rPh>
    <rPh sb="1" eb="3">
      <t>コウモク</t>
    </rPh>
    <rPh sb="4" eb="6">
      <t>ジドウ</t>
    </rPh>
    <rPh sb="6" eb="8">
      <t>ケイサン</t>
    </rPh>
    <rPh sb="9" eb="11">
      <t>タイショウ</t>
    </rPh>
    <rPh sb="11" eb="13">
      <t>コウモク</t>
    </rPh>
    <rPh sb="17" eb="19">
      <t>カイセツ</t>
    </rPh>
    <phoneticPr fontId="3"/>
  </si>
  <si>
    <t>【解説・入力例】
資金調達表</t>
    <rPh sb="4" eb="6">
      <t>ニュウリョク</t>
    </rPh>
    <rPh sb="9" eb="11">
      <t>シキン</t>
    </rPh>
    <rPh sb="11" eb="13">
      <t>チョウタツ</t>
    </rPh>
    <rPh sb="13" eb="14">
      <t>ヒョウ</t>
    </rPh>
    <phoneticPr fontId="3"/>
  </si>
  <si>
    <t>3. 本ファイルの利用方法</t>
    <rPh sb="3" eb="4">
      <t>ホン</t>
    </rPh>
    <rPh sb="9" eb="11">
      <t>リヨウ</t>
    </rPh>
    <rPh sb="11" eb="13">
      <t>ホウホウ</t>
    </rPh>
    <phoneticPr fontId="3"/>
  </si>
  <si>
    <t>凡例</t>
    <rPh sb="0" eb="2">
      <t>ハンレイ</t>
    </rPh>
    <phoneticPr fontId="3"/>
  </si>
  <si>
    <r>
      <rPr>
        <sz val="11"/>
        <rFont val="Meiryo UI"/>
        <family val="3"/>
        <charset val="128"/>
      </rPr>
      <t>：</t>
    </r>
    <r>
      <rPr>
        <b/>
        <sz val="11"/>
        <color theme="4"/>
        <rFont val="Meiryo UI"/>
        <family val="3"/>
        <charset val="128"/>
      </rPr>
      <t>要入力</t>
    </r>
    <r>
      <rPr>
        <sz val="11"/>
        <color theme="4"/>
        <rFont val="Meiryo UI"/>
        <family val="3"/>
        <charset val="128"/>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3"/>
  </si>
  <si>
    <t>：入力不要(入力内容に応じ、不要な項目はグレーアウトされます)</t>
    <rPh sb="1" eb="3">
      <t>ニュウリョク</t>
    </rPh>
    <rPh sb="3" eb="5">
      <t>フヨウ</t>
    </rPh>
    <rPh sb="6" eb="8">
      <t>ニュウリョク</t>
    </rPh>
    <rPh sb="8" eb="10">
      <t>ナイヨウ</t>
    </rPh>
    <rPh sb="11" eb="12">
      <t>オウ</t>
    </rPh>
    <rPh sb="14" eb="16">
      <t>フヨウ</t>
    </rPh>
    <rPh sb="17" eb="19">
      <t>コウモク</t>
    </rPh>
    <phoneticPr fontId="3"/>
  </si>
  <si>
    <t>XXXX</t>
    <phoneticPr fontId="3"/>
  </si>
  <si>
    <t>：入力不可(関数で自動入力されます)</t>
    <rPh sb="1" eb="3">
      <t>ニュウリョク</t>
    </rPh>
    <rPh sb="3" eb="5">
      <t>フカ</t>
    </rPh>
    <rPh sb="6" eb="8">
      <t>カンスウ</t>
    </rPh>
    <rPh sb="9" eb="11">
      <t>ジドウ</t>
    </rPh>
    <rPh sb="11" eb="13">
      <t>ニュウリョク</t>
    </rPh>
    <phoneticPr fontId="3"/>
  </si>
  <si>
    <t>① 「補助対象予定経費」シートの入力</t>
    <rPh sb="3" eb="5">
      <t>ホジョ</t>
    </rPh>
    <rPh sb="5" eb="7">
      <t>タイショウ</t>
    </rPh>
    <rPh sb="7" eb="9">
      <t>ヨテイ</t>
    </rPh>
    <rPh sb="9" eb="11">
      <t>ケイヒ</t>
    </rPh>
    <rPh sb="16" eb="18">
      <t>ニュウリョク</t>
    </rPh>
    <phoneticPr fontId="3"/>
  </si>
  <si>
    <t>❶</t>
    <phoneticPr fontId="3"/>
  </si>
  <si>
    <t>該当する「補助対象事業枠」(D2)をプルダウンから選択してください。</t>
    <rPh sb="0" eb="2">
      <t>ガイトウ</t>
    </rPh>
    <rPh sb="5" eb="9">
      <t>ホジョタイショウ</t>
    </rPh>
    <rPh sb="9" eb="11">
      <t>ジギョウ</t>
    </rPh>
    <rPh sb="11" eb="12">
      <t>ワク</t>
    </rPh>
    <rPh sb="25" eb="27">
      <t>センタク</t>
    </rPh>
    <phoneticPr fontId="3"/>
  </si>
  <si>
    <t>電子申請システムの応募申請画面で選択した内容と一致していることをご確認ください。</t>
    <rPh sb="0" eb="2">
      <t>デンシ</t>
    </rPh>
    <rPh sb="2" eb="4">
      <t>シンセイ</t>
    </rPh>
    <rPh sb="9" eb="11">
      <t>オウボ</t>
    </rPh>
    <rPh sb="11" eb="13">
      <t>シンセイ</t>
    </rPh>
    <rPh sb="13" eb="15">
      <t>ガメン</t>
    </rPh>
    <rPh sb="16" eb="18">
      <t>センタク</t>
    </rPh>
    <rPh sb="20" eb="22">
      <t>ナイヨウ</t>
    </rPh>
    <rPh sb="23" eb="25">
      <t>イッチ</t>
    </rPh>
    <rPh sb="33" eb="35">
      <t>カクニン</t>
    </rPh>
    <phoneticPr fontId="3"/>
  </si>
  <si>
    <t>❷</t>
    <phoneticPr fontId="3"/>
  </si>
  <si>
    <t>「従業員数」(D3)を入力してください。</t>
    <rPh sb="1" eb="5">
      <t>ジュウギョウインスウ</t>
    </rPh>
    <rPh sb="11" eb="13">
      <t>ニュウリョク</t>
    </rPh>
    <phoneticPr fontId="3"/>
  </si>
  <si>
    <t>❸</t>
    <phoneticPr fontId="3"/>
  </si>
  <si>
    <t>該当する「対象事業者の選択」(D5)をプルダウンから選択してください。</t>
    <rPh sb="0" eb="2">
      <t>ガイトウ</t>
    </rPh>
    <rPh sb="26" eb="28">
      <t>センタク</t>
    </rPh>
    <phoneticPr fontId="3"/>
  </si>
  <si>
    <t>❹</t>
    <phoneticPr fontId="3"/>
  </si>
  <si>
    <t>該当する「賃上げ特例要件適用有無」(D6)をプルダウンから選択してください。</t>
    <rPh sb="0" eb="2">
      <t>ガイトウ</t>
    </rPh>
    <rPh sb="29" eb="31">
      <t>センタク</t>
    </rPh>
    <phoneticPr fontId="3"/>
  </si>
  <si>
    <t>❺</t>
    <phoneticPr fontId="3"/>
  </si>
  <si>
    <t>該当する「地域別最低賃金引上げ特例要件適用有無」(D7)をプルダウンから選択してください。</t>
    <rPh sb="0" eb="2">
      <t>ガイトウ</t>
    </rPh>
    <rPh sb="36" eb="38">
      <t>センタク</t>
    </rPh>
    <phoneticPr fontId="3"/>
  </si>
  <si>
    <t>➏</t>
    <phoneticPr fontId="3"/>
  </si>
  <si>
    <t>「事業計画期間1年当たりの補助事業で新たに製造等する製品等の売上高見込み額(税抜き)(円)」(D8)を入力してください。</t>
    <rPh sb="1" eb="3">
      <t>ジギョウ</t>
    </rPh>
    <rPh sb="3" eb="5">
      <t>ケイカク</t>
    </rPh>
    <rPh sb="5" eb="7">
      <t>キカン</t>
    </rPh>
    <rPh sb="8" eb="9">
      <t>ネン</t>
    </rPh>
    <rPh sb="9" eb="10">
      <t>ア</t>
    </rPh>
    <rPh sb="13" eb="17">
      <t>ホジョジギョウ</t>
    </rPh>
    <rPh sb="18" eb="19">
      <t>アラ</t>
    </rPh>
    <rPh sb="21" eb="23">
      <t>セイゾウ</t>
    </rPh>
    <rPh sb="23" eb="24">
      <t>ナド</t>
    </rPh>
    <rPh sb="26" eb="28">
      <t>セイヒン</t>
    </rPh>
    <rPh sb="28" eb="29">
      <t>ナド</t>
    </rPh>
    <rPh sb="30" eb="32">
      <t>ウリアゲ</t>
    </rPh>
    <rPh sb="32" eb="33">
      <t>ダカ</t>
    </rPh>
    <rPh sb="33" eb="35">
      <t>ミコ</t>
    </rPh>
    <rPh sb="36" eb="37">
      <t>ガク</t>
    </rPh>
    <rPh sb="38" eb="40">
      <t>ゼイヌ</t>
    </rPh>
    <rPh sb="43" eb="44">
      <t>エン</t>
    </rPh>
    <phoneticPr fontId="3"/>
  </si>
  <si>
    <t>計上されている「広告宣伝・販売促進費」が補助上限額の範囲内であるか判断するために使用します。</t>
    <rPh sb="0" eb="2">
      <t>ケイジョウ</t>
    </rPh>
    <rPh sb="8" eb="10">
      <t>コウコク</t>
    </rPh>
    <rPh sb="10" eb="12">
      <t>センデン</t>
    </rPh>
    <rPh sb="13" eb="15">
      <t>ハンバイ</t>
    </rPh>
    <rPh sb="15" eb="17">
      <t>ソクシン</t>
    </rPh>
    <rPh sb="17" eb="18">
      <t>ヒ</t>
    </rPh>
    <rPh sb="20" eb="22">
      <t>ホジョ</t>
    </rPh>
    <rPh sb="22" eb="25">
      <t>ジョウゲンガク</t>
    </rPh>
    <rPh sb="26" eb="29">
      <t>ハンイナイ</t>
    </rPh>
    <rPh sb="33" eb="35">
      <t>ハンダン</t>
    </rPh>
    <rPh sb="40" eb="42">
      <t>シヨウ</t>
    </rPh>
    <phoneticPr fontId="3"/>
  </si>
  <si>
    <t>応募申請画面インポート用フォーマット(財務情報・収益計画)の「事業計画期間1年あたりの補助事業で新たに製造等する</t>
    <rPh sb="0" eb="2">
      <t>オウボ</t>
    </rPh>
    <rPh sb="2" eb="4">
      <t>シンセイ</t>
    </rPh>
    <rPh sb="4" eb="6">
      <t>ガメン</t>
    </rPh>
    <rPh sb="11" eb="12">
      <t>ヨウ</t>
    </rPh>
    <rPh sb="19" eb="23">
      <t>ザイムジョウホウ</t>
    </rPh>
    <rPh sb="24" eb="28">
      <t>シュウエキケイカク</t>
    </rPh>
    <phoneticPr fontId="3"/>
  </si>
  <si>
    <t>製品等の売上高見込み額(税抜)」(Q18)の金額と同じ金額を入力してください。</t>
    <rPh sb="22" eb="24">
      <t>キンガク</t>
    </rPh>
    <rPh sb="25" eb="26">
      <t>オナ</t>
    </rPh>
    <rPh sb="27" eb="29">
      <t>キンガク</t>
    </rPh>
    <rPh sb="30" eb="32">
      <t>ニュウリョク</t>
    </rPh>
    <phoneticPr fontId="3"/>
  </si>
  <si>
    <t>➊～❺で入力した内容に応じて、補助率(D9)、補助下限額(D10)、補助上限額(D11)が自動で表示されます。</t>
    <rPh sb="4" eb="6">
      <t>ニュウリョク</t>
    </rPh>
    <rPh sb="8" eb="10">
      <t>ナイヨウ</t>
    </rPh>
    <rPh sb="11" eb="12">
      <t>オウ</t>
    </rPh>
    <rPh sb="15" eb="18">
      <t>ホジョリツ</t>
    </rPh>
    <rPh sb="23" eb="28">
      <t>ホジョカゲンガク</t>
    </rPh>
    <rPh sb="34" eb="36">
      <t>ホジョ</t>
    </rPh>
    <rPh sb="36" eb="39">
      <t>ジョウゲンガク</t>
    </rPh>
    <rPh sb="45" eb="47">
      <t>ジドウ</t>
    </rPh>
    <rPh sb="48" eb="50">
      <t>ヒョウジ</t>
    </rPh>
    <phoneticPr fontId="3"/>
  </si>
  <si>
    <t>「補助対象事業枠」と「対象事業者の選択」の内容に応じて、「賃上げ特例要件適用有無」及び</t>
    <rPh sb="1" eb="5">
      <t>ホジョタイショウ</t>
    </rPh>
    <rPh sb="5" eb="7">
      <t>ジギョウ</t>
    </rPh>
    <rPh sb="7" eb="8">
      <t>ワク</t>
    </rPh>
    <rPh sb="11" eb="13">
      <t>タイショウ</t>
    </rPh>
    <rPh sb="13" eb="16">
      <t>ジギョウシャ</t>
    </rPh>
    <rPh sb="17" eb="19">
      <t>センタク</t>
    </rPh>
    <rPh sb="21" eb="23">
      <t>ナイヨウ</t>
    </rPh>
    <rPh sb="24" eb="25">
      <t>オウ</t>
    </rPh>
    <rPh sb="29" eb="31">
      <t>チンア</t>
    </rPh>
    <rPh sb="32" eb="34">
      <t>トクレイ</t>
    </rPh>
    <rPh sb="34" eb="36">
      <t>ヨウケン</t>
    </rPh>
    <rPh sb="36" eb="38">
      <t>テキヨウ</t>
    </rPh>
    <rPh sb="38" eb="40">
      <t>ウム</t>
    </rPh>
    <rPh sb="41" eb="42">
      <t>オヨ</t>
    </rPh>
    <phoneticPr fontId="3"/>
  </si>
  <si>
    <t>「地域別最低賃金引上げ特例適用有無」の選択可否が異なります。</t>
    <rPh sb="19" eb="21">
      <t>センタク</t>
    </rPh>
    <rPh sb="21" eb="23">
      <t>カヒ</t>
    </rPh>
    <rPh sb="24" eb="25">
      <t>コト</t>
    </rPh>
    <phoneticPr fontId="3"/>
  </si>
  <si>
    <t>詳細は、公募要領や応募申請ガイドを参照してください。</t>
    <rPh sb="0" eb="2">
      <t>ショウサイ</t>
    </rPh>
    <rPh sb="4" eb="6">
      <t>コウボ</t>
    </rPh>
    <rPh sb="6" eb="8">
      <t>ヨウリョウ</t>
    </rPh>
    <rPh sb="9" eb="11">
      <t>オウボ</t>
    </rPh>
    <rPh sb="11" eb="13">
      <t>シンセイ</t>
    </rPh>
    <rPh sb="17" eb="19">
      <t>サンショウ</t>
    </rPh>
    <phoneticPr fontId="3"/>
  </si>
  <si>
    <t>革新的新製品・サービス枠</t>
    <rPh sb="0" eb="6">
      <t>カクシンテキシンセイヒン</t>
    </rPh>
    <rPh sb="11" eb="12">
      <t>ワク</t>
    </rPh>
    <phoneticPr fontId="3"/>
  </si>
  <si>
    <t>新事業進出枠</t>
    <rPh sb="0" eb="3">
      <t>シンジギョウ</t>
    </rPh>
    <rPh sb="3" eb="5">
      <t>シンシュツ</t>
    </rPh>
    <rPh sb="5" eb="6">
      <t>ワク</t>
    </rPh>
    <phoneticPr fontId="3"/>
  </si>
  <si>
    <t>グローバル枠</t>
    <rPh sb="5" eb="6">
      <t>ワク</t>
    </rPh>
    <phoneticPr fontId="3"/>
  </si>
  <si>
    <t>➐</t>
    <phoneticPr fontId="3"/>
  </si>
  <si>
    <t>補助対象経費区分ごとの「品目数」(D15～D26)をプルダウンから選択してください。</t>
    <rPh sb="0" eb="2">
      <t>ホジョ</t>
    </rPh>
    <rPh sb="2" eb="4">
      <t>タイショウ</t>
    </rPh>
    <rPh sb="4" eb="6">
      <t>ケイヒ</t>
    </rPh>
    <rPh sb="6" eb="8">
      <t>クブン</t>
    </rPh>
    <rPh sb="12" eb="15">
      <t>ヒンモクスウ</t>
    </rPh>
    <rPh sb="33" eb="35">
      <t>センタク</t>
    </rPh>
    <phoneticPr fontId="3"/>
  </si>
  <si>
    <t>計上しない補助対象経費区分の品目数は"0"を選択してください。("(空白)"の場合は提出可否が"NG"になるのでご注意ください。)</t>
    <rPh sb="0" eb="2">
      <t>ケイジョウ</t>
    </rPh>
    <rPh sb="5" eb="7">
      <t>ホジョ</t>
    </rPh>
    <rPh sb="7" eb="9">
      <t>タイショウ</t>
    </rPh>
    <rPh sb="9" eb="11">
      <t>ケイヒ</t>
    </rPh>
    <rPh sb="11" eb="13">
      <t>クブン</t>
    </rPh>
    <rPh sb="14" eb="17">
      <t>ヒンモクスウ</t>
    </rPh>
    <rPh sb="22" eb="24">
      <t>センタク</t>
    </rPh>
    <rPh sb="34" eb="36">
      <t>クウハク</t>
    </rPh>
    <rPh sb="39" eb="41">
      <t>バアイ</t>
    </rPh>
    <rPh sb="42" eb="44">
      <t>テイシュツ</t>
    </rPh>
    <rPh sb="44" eb="46">
      <t>カヒ</t>
    </rPh>
    <rPh sb="57" eb="59">
      <t>チュウイ</t>
    </rPh>
    <phoneticPr fontId="3"/>
  </si>
  <si>
    <r>
      <rPr>
        <sz val="11"/>
        <color theme="5"/>
        <rFont val="Meiryo UI"/>
        <family val="3"/>
        <charset val="128"/>
        <scheme val="minor"/>
      </rPr>
      <t>革新的新製品・サービス枠</t>
    </r>
    <r>
      <rPr>
        <sz val="11"/>
        <rFont val="Meiryo UI"/>
        <family val="3"/>
        <charset val="128"/>
        <scheme val="minor"/>
      </rPr>
      <t>を選択した場合、「機械装置・システム構築費」は補助対象経費に含まれていなければなりません。</t>
    </r>
    <rPh sb="0" eb="6">
      <t>カクシンテキシンセイヒン</t>
    </rPh>
    <rPh sb="11" eb="12">
      <t>ワク</t>
    </rPh>
    <rPh sb="13" eb="15">
      <t>センタク</t>
    </rPh>
    <rPh sb="17" eb="19">
      <t>バアイ</t>
    </rPh>
    <rPh sb="21" eb="25">
      <t>キカイソウチ</t>
    </rPh>
    <rPh sb="30" eb="33">
      <t>コウチクヒ</t>
    </rPh>
    <rPh sb="35" eb="39">
      <t>ホジョタイショウ</t>
    </rPh>
    <rPh sb="39" eb="41">
      <t>ケイヒ</t>
    </rPh>
    <rPh sb="42" eb="43">
      <t>フク</t>
    </rPh>
    <phoneticPr fontId="3"/>
  </si>
  <si>
    <r>
      <rPr>
        <sz val="11"/>
        <color theme="8"/>
        <rFont val="Meiryo UI"/>
        <family val="3"/>
        <charset val="128"/>
        <scheme val="minor"/>
      </rPr>
      <t>新事業進出枠</t>
    </r>
    <r>
      <rPr>
        <sz val="11"/>
        <rFont val="Meiryo UI"/>
        <family val="3"/>
        <charset val="128"/>
        <scheme val="minor"/>
      </rPr>
      <t>及び</t>
    </r>
    <r>
      <rPr>
        <sz val="11"/>
        <color theme="6"/>
        <rFont val="Meiryo UI"/>
        <family val="3"/>
        <charset val="128"/>
        <scheme val="minor"/>
      </rPr>
      <t>グローバル枠</t>
    </r>
    <r>
      <rPr>
        <sz val="11"/>
        <rFont val="Meiryo UI"/>
        <family val="3"/>
        <charset val="128"/>
        <scheme val="minor"/>
      </rPr>
      <t>を選択した場合、「機械装置・システム構築費」または「建物費」のいずれかが</t>
    </r>
    <rPh sb="0" eb="6">
      <t>シンジギョウシンシュツワク</t>
    </rPh>
    <rPh sb="6" eb="7">
      <t>オヨ</t>
    </rPh>
    <rPh sb="13" eb="14">
      <t>ワク</t>
    </rPh>
    <rPh sb="15" eb="17">
      <t>センタク</t>
    </rPh>
    <rPh sb="19" eb="21">
      <t>バアイ</t>
    </rPh>
    <rPh sb="23" eb="27">
      <t>キカイソウチ</t>
    </rPh>
    <rPh sb="32" eb="35">
      <t>コウチクヒ</t>
    </rPh>
    <rPh sb="40" eb="43">
      <t>タテモノヒ</t>
    </rPh>
    <phoneticPr fontId="3"/>
  </si>
  <si>
    <t>補助対象経費に含まれていなければなりません。</t>
  </si>
  <si>
    <t>※</t>
    <phoneticPr fontId="3"/>
  </si>
  <si>
    <t>選択した品目数に応じて、下段にある詳細の表の入力項目が白塗りになります。</t>
    <rPh sb="0" eb="2">
      <t>センタク</t>
    </rPh>
    <rPh sb="4" eb="7">
      <t>ヒンモクスウ</t>
    </rPh>
    <rPh sb="8" eb="9">
      <t>オウ</t>
    </rPh>
    <rPh sb="12" eb="14">
      <t>ゲダン</t>
    </rPh>
    <rPh sb="17" eb="19">
      <t>ショウサイ</t>
    </rPh>
    <rPh sb="20" eb="21">
      <t>ヒョウ</t>
    </rPh>
    <rPh sb="22" eb="24">
      <t>ニュウリョク</t>
    </rPh>
    <rPh sb="24" eb="26">
      <t>コウモク</t>
    </rPh>
    <rPh sb="27" eb="29">
      <t>シロヌ</t>
    </rPh>
    <phoneticPr fontId="3"/>
  </si>
  <si>
    <t>選択した補助対象事業枠に応じて、補助対象外となる経費区分はグレーアウトされます。</t>
    <rPh sb="0" eb="2">
      <t>センタク</t>
    </rPh>
    <rPh sb="4" eb="8">
      <t>ホジョタイショウ</t>
    </rPh>
    <rPh sb="8" eb="11">
      <t>ジギョウワク</t>
    </rPh>
    <rPh sb="12" eb="13">
      <t>オウ</t>
    </rPh>
    <rPh sb="16" eb="20">
      <t>ホジョタイショウ</t>
    </rPh>
    <rPh sb="20" eb="21">
      <t>ガイ</t>
    </rPh>
    <rPh sb="24" eb="28">
      <t>ケイヒクブン</t>
    </rPh>
    <phoneticPr fontId="3"/>
  </si>
  <si>
    <t>革新的新製品・サービス枠の場合、「建物費」、「海外旅費」、「通訳・翻訳費」は補助対象外です。</t>
    <rPh sb="0" eb="6">
      <t>カクシンテキシンセイヒン</t>
    </rPh>
    <rPh sb="11" eb="12">
      <t>ワク</t>
    </rPh>
    <rPh sb="13" eb="15">
      <t>バアイ</t>
    </rPh>
    <rPh sb="17" eb="20">
      <t>タテモノヒ</t>
    </rPh>
    <rPh sb="23" eb="27">
      <t>カイガイリョヒ</t>
    </rPh>
    <rPh sb="30" eb="32">
      <t>ツウヤク</t>
    </rPh>
    <rPh sb="33" eb="36">
      <t>ホンヤクヒ</t>
    </rPh>
    <rPh sb="38" eb="43">
      <t>ホジョタイショウガイ</t>
    </rPh>
    <phoneticPr fontId="3"/>
  </si>
  <si>
    <t>新事業進出枠の場合、「海外旅費」、「通訳・翻訳費」は補助対象外です。</t>
    <rPh sb="0" eb="3">
      <t>シンジギョウ</t>
    </rPh>
    <rPh sb="3" eb="5">
      <t>シンシュツ</t>
    </rPh>
    <rPh sb="5" eb="6">
      <t>ワク</t>
    </rPh>
    <rPh sb="7" eb="9">
      <t>バアイ</t>
    </rPh>
    <rPh sb="11" eb="15">
      <t>カイガイリョヒ</t>
    </rPh>
    <rPh sb="18" eb="20">
      <t>ツウヤク</t>
    </rPh>
    <rPh sb="21" eb="24">
      <t>ホンヤクヒ</t>
    </rPh>
    <rPh sb="26" eb="31">
      <t>ホジョタイショウガイ</t>
    </rPh>
    <phoneticPr fontId="3"/>
  </si>
  <si>
    <t>➑</t>
    <phoneticPr fontId="3"/>
  </si>
  <si>
    <t>計上予定の品目について、下段にある詳細の表の「名称」(D列)(1,000文字以内)、「A 事業に要する経費(税込み)(円)」(E列)、</t>
    <rPh sb="0" eb="2">
      <t>ケイジョウ</t>
    </rPh>
    <rPh sb="2" eb="4">
      <t>ヨテイ</t>
    </rPh>
    <rPh sb="5" eb="7">
      <t>ヒンモク</t>
    </rPh>
    <rPh sb="12" eb="14">
      <t>ゲダン</t>
    </rPh>
    <rPh sb="17" eb="19">
      <t>ショウサイ</t>
    </rPh>
    <rPh sb="20" eb="21">
      <t>ヒョウ</t>
    </rPh>
    <rPh sb="23" eb="25">
      <t>メイショウ</t>
    </rPh>
    <rPh sb="28" eb="29">
      <t>レツ</t>
    </rPh>
    <rPh sb="36" eb="38">
      <t>モジ</t>
    </rPh>
    <rPh sb="38" eb="40">
      <t>イナイ</t>
    </rPh>
    <phoneticPr fontId="3"/>
  </si>
  <si>
    <t>「B 補助対象経費(税抜き)(円)」(F列)を入力してください。</t>
    <phoneticPr fontId="3"/>
  </si>
  <si>
    <t>選択した品目数に対応する項目のみ入力してください。</t>
    <rPh sb="0" eb="2">
      <t>センタク</t>
    </rPh>
    <rPh sb="4" eb="7">
      <t>ヒンモクスウ</t>
    </rPh>
    <rPh sb="8" eb="10">
      <t>タイオウ</t>
    </rPh>
    <rPh sb="12" eb="14">
      <t>コウモク</t>
    </rPh>
    <rPh sb="16" eb="18">
      <t>ニュウリョク</t>
    </rPh>
    <phoneticPr fontId="3"/>
  </si>
  <si>
    <t>❼で「6以上」を選択した場合には、各補助対象経費区分のNo.5にまとめて入力してください。</t>
    <rPh sb="4" eb="6">
      <t>イジョウ</t>
    </rPh>
    <rPh sb="8" eb="10">
      <t>センタク</t>
    </rPh>
    <rPh sb="12" eb="14">
      <t>バアイ</t>
    </rPh>
    <rPh sb="17" eb="18">
      <t>カク</t>
    </rPh>
    <rPh sb="18" eb="20">
      <t>ホジョ</t>
    </rPh>
    <rPh sb="20" eb="22">
      <t>タイショウ</t>
    </rPh>
    <rPh sb="22" eb="24">
      <t>ケイヒ</t>
    </rPh>
    <rPh sb="24" eb="26">
      <t>クブン</t>
    </rPh>
    <rPh sb="36" eb="38">
      <t>ニュウリョク</t>
    </rPh>
    <phoneticPr fontId="3"/>
  </si>
  <si>
    <t>「A 事業に要する経費(税込み)(円)」(E列)は、各経費区分で計上する品目の取得に要する金額(税込)を入力してください。</t>
    <phoneticPr fontId="3"/>
  </si>
  <si>
    <t>「C 補助金交付申請額(円)」(G列)は、「補助率」(D9)と「B 補助対象経費(税抜き)(円)」(F列)の値を基に自動計算されます。</t>
    <rPh sb="22" eb="25">
      <t>ホジョリツ</t>
    </rPh>
    <rPh sb="54" eb="55">
      <t>アタイ</t>
    </rPh>
    <rPh sb="56" eb="57">
      <t>モト</t>
    </rPh>
    <rPh sb="58" eb="60">
      <t>ジドウ</t>
    </rPh>
    <rPh sb="60" eb="62">
      <t>ケイサン</t>
    </rPh>
    <phoneticPr fontId="3"/>
  </si>
  <si>
    <t>➒</t>
    <phoneticPr fontId="3"/>
  </si>
  <si>
    <t>➑で「B 補助対象経費(税抜き)(円)」(F列)を計上する場合、「積算基礎 補助対象経費」(H列)(1,000文字以内)</t>
    <rPh sb="25" eb="27">
      <t>ケイジョウ</t>
    </rPh>
    <rPh sb="29" eb="31">
      <t>バアイ</t>
    </rPh>
    <rPh sb="55" eb="57">
      <t>モジ</t>
    </rPh>
    <rPh sb="57" eb="59">
      <t>イナイ</t>
    </rPh>
    <phoneticPr fontId="3"/>
  </si>
  <si>
    <t>と「補助対象経費の必要性」(I列)(300文字以内)を入力してください。</t>
    <rPh sb="21" eb="23">
      <t>モジ</t>
    </rPh>
    <rPh sb="23" eb="25">
      <t>イナイ</t>
    </rPh>
    <phoneticPr fontId="3"/>
  </si>
  <si>
    <t>「機械装置・システム構築費」については、「内訳に含まれる経費の種類」(J列)をプルダウンから選択してください。</t>
    <rPh sb="1" eb="5">
      <t>キカイソウチ</t>
    </rPh>
    <rPh sb="10" eb="13">
      <t>コウチクヒ</t>
    </rPh>
    <rPh sb="21" eb="23">
      <t>ウチワケ</t>
    </rPh>
    <rPh sb="24" eb="25">
      <t>フク</t>
    </rPh>
    <rPh sb="28" eb="30">
      <t>ケイヒ</t>
    </rPh>
    <rPh sb="31" eb="33">
      <t>シュルイ</t>
    </rPh>
    <rPh sb="36" eb="37">
      <t>レツ</t>
    </rPh>
    <phoneticPr fontId="3"/>
  </si>
  <si>
    <t>「&lt;」、「&gt;」、「&amp;」、「"」、「'」の文字(半角)は使用不可です。使用する場合は、全角にするか、別の文字に置き換えて入力してください。</t>
    <rPh sb="27" eb="29">
      <t>シヨウ</t>
    </rPh>
    <rPh sb="29" eb="31">
      <t>フカ</t>
    </rPh>
    <rPh sb="34" eb="36">
      <t>シヨウ</t>
    </rPh>
    <rPh sb="38" eb="40">
      <t>バアイ</t>
    </rPh>
    <rPh sb="42" eb="44">
      <t>ゼンカク</t>
    </rPh>
    <rPh sb="49" eb="50">
      <t>ベツ</t>
    </rPh>
    <rPh sb="51" eb="53">
      <t>モジ</t>
    </rPh>
    <rPh sb="54" eb="55">
      <t>オ</t>
    </rPh>
    <rPh sb="56" eb="57">
      <t>カ</t>
    </rPh>
    <rPh sb="59" eb="61">
      <t>ニュウリョク</t>
    </rPh>
    <phoneticPr fontId="3"/>
  </si>
  <si>
    <t>「B 補助対象経費(税抜き)(円)」(F列)が0円の品目については入力不要です。</t>
    <rPh sb="3" eb="5">
      <t>ホジョ</t>
    </rPh>
    <rPh sb="5" eb="7">
      <t>タイショウ</t>
    </rPh>
    <rPh sb="7" eb="9">
      <t>ケイヒ</t>
    </rPh>
    <rPh sb="10" eb="11">
      <t>ゼイ</t>
    </rPh>
    <rPh sb="11" eb="12">
      <t>ヌ</t>
    </rPh>
    <rPh sb="15" eb="16">
      <t>エン</t>
    </rPh>
    <rPh sb="20" eb="21">
      <t>レツ</t>
    </rPh>
    <rPh sb="24" eb="25">
      <t>エン</t>
    </rPh>
    <rPh sb="26" eb="28">
      <t>ヒンモク</t>
    </rPh>
    <rPh sb="33" eb="35">
      <t>ニュウリョク</t>
    </rPh>
    <rPh sb="35" eb="37">
      <t>フヨウ</t>
    </rPh>
    <phoneticPr fontId="3"/>
  </si>
  <si>
    <t>❿</t>
    <phoneticPr fontId="3"/>
  </si>
  <si>
    <t>「合計 (B 補助対象経費(円))」(F15～F26)を計上している補助対象経費区分について、上段にある概要の表の</t>
    <rPh sb="7" eb="9">
      <t>ホジョ</t>
    </rPh>
    <rPh sb="9" eb="11">
      <t>タイショウ</t>
    </rPh>
    <rPh sb="11" eb="13">
      <t>ケイヒ</t>
    </rPh>
    <rPh sb="28" eb="30">
      <t>ケイジョウ</t>
    </rPh>
    <rPh sb="34" eb="36">
      <t>ホジョ</t>
    </rPh>
    <rPh sb="36" eb="38">
      <t>タイショウ</t>
    </rPh>
    <rPh sb="38" eb="40">
      <t>ケイヒ</t>
    </rPh>
    <rPh sb="40" eb="42">
      <t>クブン</t>
    </rPh>
    <rPh sb="47" eb="49">
      <t>ジョウダン</t>
    </rPh>
    <rPh sb="52" eb="54">
      <t>ガイヨウ</t>
    </rPh>
    <rPh sb="55" eb="56">
      <t>ヒョウ</t>
    </rPh>
    <phoneticPr fontId="3"/>
  </si>
  <si>
    <t>「積算基礎 補助対象経費(概要)」(H15～H26)(各1,000文字以内)、「積算基礎 補助対象外経費」(I15～I26)(各1,000文字以内)</t>
    <phoneticPr fontId="3"/>
  </si>
  <si>
    <t>を入力してください。</t>
    <phoneticPr fontId="3"/>
  </si>
  <si>
    <t>「合計 (B 補助対象経費(円))」(E15～E26)が0円の補助対象経費区分については入力不要です。</t>
    <rPh sb="7" eb="9">
      <t>ホジョ</t>
    </rPh>
    <rPh sb="9" eb="11">
      <t>タイショウ</t>
    </rPh>
    <rPh sb="29" eb="30">
      <t>エン</t>
    </rPh>
    <rPh sb="31" eb="33">
      <t>ホジョ</t>
    </rPh>
    <rPh sb="33" eb="35">
      <t>タイショウ</t>
    </rPh>
    <rPh sb="35" eb="37">
      <t>ケイヒ</t>
    </rPh>
    <rPh sb="37" eb="39">
      <t>クブン</t>
    </rPh>
    <rPh sb="44" eb="46">
      <t>ニュウリョク</t>
    </rPh>
    <rPh sb="46" eb="48">
      <t>フヨウ</t>
    </rPh>
    <phoneticPr fontId="3"/>
  </si>
  <si>
    <t>⓫</t>
    <phoneticPr fontId="3"/>
  </si>
  <si>
    <t>シート右上にある「提出可否」(J7)が"OK"になっていることを確認してください。</t>
    <rPh sb="3" eb="5">
      <t>ミギウエ</t>
    </rPh>
    <rPh sb="9" eb="11">
      <t>テイシュツ</t>
    </rPh>
    <rPh sb="11" eb="13">
      <t>カヒ</t>
    </rPh>
    <rPh sb="32" eb="34">
      <t>カクニン</t>
    </rPh>
    <phoneticPr fontId="3"/>
  </si>
  <si>
    <t>入力内容に不備がある場合は"NG"になりますので、以下を参考に入力内容を修正してください。</t>
    <rPh sb="0" eb="2">
      <t>ニュウリョク</t>
    </rPh>
    <rPh sb="2" eb="4">
      <t>ナイヨウ</t>
    </rPh>
    <rPh sb="5" eb="7">
      <t>フビ</t>
    </rPh>
    <rPh sb="10" eb="12">
      <t>バアイ</t>
    </rPh>
    <rPh sb="25" eb="27">
      <t>イカ</t>
    </rPh>
    <rPh sb="28" eb="30">
      <t>サンコウ</t>
    </rPh>
    <rPh sb="31" eb="33">
      <t>ニュウリョク</t>
    </rPh>
    <rPh sb="33" eb="35">
      <t>ナイヨウ</t>
    </rPh>
    <rPh sb="36" eb="38">
      <t>シュウセイ</t>
    </rPh>
    <phoneticPr fontId="3"/>
  </si>
  <si>
    <t>必要な項目はすべて入力されているか</t>
    <rPh sb="0" eb="2">
      <t>ヒツヨウ</t>
    </rPh>
    <rPh sb="3" eb="5">
      <t>コウモク</t>
    </rPh>
    <rPh sb="9" eb="11">
      <t>ニュウリョク</t>
    </rPh>
    <phoneticPr fontId="3"/>
  </si>
  <si>
    <t>品目数に応じた値のみが入力されているか(例：品目数"3"のときにNo.4、5の行に値が入力されている場合→"NG")</t>
    <rPh sb="0" eb="3">
      <t>ヒンモクスウ</t>
    </rPh>
    <rPh sb="4" eb="5">
      <t>オウ</t>
    </rPh>
    <rPh sb="7" eb="8">
      <t>アタイ</t>
    </rPh>
    <rPh sb="11" eb="13">
      <t>ニュウリョク</t>
    </rPh>
    <phoneticPr fontId="3"/>
  </si>
  <si>
    <t>「合計 (C 補助金交付申請額(円))」の合計(G27)が、資金調達表シートで入力した「補助金交付申請額」と同額になっているか</t>
    <rPh sb="1" eb="3">
      <t>ゴウケイ</t>
    </rPh>
    <rPh sb="7" eb="10">
      <t>ホジョキン</t>
    </rPh>
    <rPh sb="10" eb="12">
      <t>コウフ</t>
    </rPh>
    <rPh sb="12" eb="14">
      <t>シンセイ</t>
    </rPh>
    <rPh sb="14" eb="15">
      <t>ガク</t>
    </rPh>
    <rPh sb="16" eb="17">
      <t>エン</t>
    </rPh>
    <rPh sb="21" eb="23">
      <t>ゴウケイ</t>
    </rPh>
    <rPh sb="30" eb="32">
      <t>シキン</t>
    </rPh>
    <rPh sb="32" eb="34">
      <t>チョウタツ</t>
    </rPh>
    <rPh sb="34" eb="35">
      <t>ヒョウ</t>
    </rPh>
    <rPh sb="39" eb="41">
      <t>ニュウリョク</t>
    </rPh>
    <rPh sb="44" eb="47">
      <t>ホジョキン</t>
    </rPh>
    <rPh sb="47" eb="49">
      <t>コウフ</t>
    </rPh>
    <rPh sb="49" eb="51">
      <t>シンセイ</t>
    </rPh>
    <rPh sb="51" eb="52">
      <t>ガク</t>
    </rPh>
    <rPh sb="54" eb="56">
      <t>ドウガク</t>
    </rPh>
    <phoneticPr fontId="3"/>
  </si>
  <si>
    <t>入力内容に「&lt;」、「&gt;」、「&amp;」、「"」、「'」の文字(半角)が入っていないか</t>
    <rPh sb="0" eb="2">
      <t>ニュウリョク</t>
    </rPh>
    <rPh sb="2" eb="4">
      <t>ナイヨウ</t>
    </rPh>
    <rPh sb="25" eb="27">
      <t>モジ</t>
    </rPh>
    <rPh sb="28" eb="30">
      <t>ハンカク</t>
    </rPh>
    <rPh sb="32" eb="33">
      <t>ハイ</t>
    </rPh>
    <phoneticPr fontId="3"/>
  </si>
  <si>
    <t>金額項目の桁数が合っているか</t>
    <rPh sb="0" eb="2">
      <t>キンガク</t>
    </rPh>
    <rPh sb="2" eb="4">
      <t>コウモク</t>
    </rPh>
    <rPh sb="5" eb="7">
      <t>ケタスウ</t>
    </rPh>
    <rPh sb="8" eb="9">
      <t>ア</t>
    </rPh>
    <phoneticPr fontId="3"/>
  </si>
  <si>
    <t>金額項目に小数が入力されていないか</t>
    <rPh sb="0" eb="2">
      <t>キンガク</t>
    </rPh>
    <rPh sb="2" eb="4">
      <t>コウモク</t>
    </rPh>
    <rPh sb="8" eb="10">
      <t>ニュウリョク</t>
    </rPh>
    <phoneticPr fontId="3"/>
  </si>
  <si>
    <t>小数を入力していても、セルの表示は小数点第1位が四捨五入された整数になります。</t>
    <rPh sb="3" eb="5">
      <t>ニュウリョク</t>
    </rPh>
    <rPh sb="14" eb="16">
      <t>ヒョウジ</t>
    </rPh>
    <rPh sb="17" eb="20">
      <t>ショウスウテン</t>
    </rPh>
    <rPh sb="20" eb="21">
      <t>ダイ</t>
    </rPh>
    <rPh sb="22" eb="23">
      <t>イ</t>
    </rPh>
    <rPh sb="24" eb="28">
      <t>シシャゴニュウ</t>
    </rPh>
    <rPh sb="31" eb="33">
      <t>セイスウ</t>
    </rPh>
    <phoneticPr fontId="3"/>
  </si>
  <si>
    <t>小数になっているかどうかは、確認したいセルを選択し、画面上部の数式バーからご確認ください。</t>
    <rPh sb="14" eb="16">
      <t>カクニン</t>
    </rPh>
    <rPh sb="22" eb="24">
      <t>センタク</t>
    </rPh>
    <rPh sb="26" eb="28">
      <t>ガメン</t>
    </rPh>
    <rPh sb="28" eb="30">
      <t>ジョウブ</t>
    </rPh>
    <rPh sb="31" eb="33">
      <t>スウシキ</t>
    </rPh>
    <rPh sb="38" eb="40">
      <t>カクニン</t>
    </rPh>
    <phoneticPr fontId="3"/>
  </si>
  <si>
    <t>各経費区分で定められた上限額を上回っていないか</t>
    <rPh sb="0" eb="1">
      <t>カク</t>
    </rPh>
    <rPh sb="1" eb="3">
      <t>ケイヒ</t>
    </rPh>
    <rPh sb="3" eb="5">
      <t>クブン</t>
    </rPh>
    <rPh sb="6" eb="7">
      <t>サダ</t>
    </rPh>
    <rPh sb="11" eb="14">
      <t>ジョウゲンガク</t>
    </rPh>
    <rPh sb="15" eb="17">
      <t>ウワマワ</t>
    </rPh>
    <phoneticPr fontId="3"/>
  </si>
  <si>
    <t>② 「資金調達表」シートの入力</t>
    <rPh sb="3" eb="7">
      <t>シキンチョウタツ</t>
    </rPh>
    <rPh sb="7" eb="8">
      <t>ヒョウ</t>
    </rPh>
    <rPh sb="13" eb="15">
      <t>ニュウリョク</t>
    </rPh>
    <phoneticPr fontId="3"/>
  </si>
  <si>
    <t>「補助事業全体に要する経費調達」の表に、「事業に要する経費(円)」(C列)とその「資金の調達先」(D列)(各1,000文字以内)を記載してください。</t>
    <rPh sb="1" eb="3">
      <t>ホジョ</t>
    </rPh>
    <rPh sb="3" eb="5">
      <t>ジギョウ</t>
    </rPh>
    <rPh sb="5" eb="7">
      <t>ゼンタイ</t>
    </rPh>
    <rPh sb="8" eb="9">
      <t>ヨウ</t>
    </rPh>
    <rPh sb="11" eb="13">
      <t>ケイヒ</t>
    </rPh>
    <rPh sb="13" eb="15">
      <t>チョウタツ</t>
    </rPh>
    <rPh sb="17" eb="18">
      <t>ヒョウ</t>
    </rPh>
    <rPh sb="21" eb="23">
      <t>ジギョウ</t>
    </rPh>
    <rPh sb="24" eb="25">
      <t>ヨウ</t>
    </rPh>
    <rPh sb="27" eb="29">
      <t>ケイヒ</t>
    </rPh>
    <rPh sb="30" eb="31">
      <t>エン</t>
    </rPh>
    <rPh sb="35" eb="36">
      <t>レツ</t>
    </rPh>
    <rPh sb="41" eb="43">
      <t>シキン</t>
    </rPh>
    <rPh sb="44" eb="46">
      <t>チョウタツ</t>
    </rPh>
    <rPh sb="46" eb="47">
      <t>サキ</t>
    </rPh>
    <rPh sb="50" eb="51">
      <t>レツ</t>
    </rPh>
    <rPh sb="65" eb="67">
      <t>キサイ</t>
    </rPh>
    <phoneticPr fontId="3"/>
  </si>
  <si>
    <t>複数から資金を調達している場合、すべての調達先を記載してください。</t>
    <phoneticPr fontId="3"/>
  </si>
  <si>
    <t>公租公課は補助対象外のため、「補助金を受けるまでの資金」の表に税抜きの額を半角数字で記載してください。</t>
    <rPh sb="29" eb="30">
      <t>ヒョウ</t>
    </rPh>
    <phoneticPr fontId="3"/>
  </si>
  <si>
    <t>なお、税分は「補助事業全体に要する経費調達」の表の「補助金交付申請額」以外の区分に含めてください。</t>
    <rPh sb="23" eb="24">
      <t>ヒョウ</t>
    </rPh>
    <phoneticPr fontId="3"/>
  </si>
  <si>
    <t>リース会社と共同申請をする場合、リースに要する経費は「補助金を受けるまでの資金」の表の「その他」(G6)に計上し、</t>
    <rPh sb="46" eb="47">
      <t>タ</t>
    </rPh>
    <rPh sb="53" eb="55">
      <t>ケイジョウ</t>
    </rPh>
    <phoneticPr fontId="3"/>
  </si>
  <si>
    <t xml:space="preserve">「その他の調達先」(H6)には「リース会社との共同申請」と記載してください。 </t>
    <phoneticPr fontId="3"/>
  </si>
  <si>
    <t>➋</t>
    <phoneticPr fontId="3"/>
  </si>
  <si>
    <t>「補助金を受けるまでの資金」の表に、「事業に要する経費(円)」(G列)とその「資金の調達先」(H列)(各1,000文字以内)を記載してください。</t>
    <rPh sb="1" eb="3">
      <t>ホジョ</t>
    </rPh>
    <rPh sb="3" eb="4">
      <t>キン</t>
    </rPh>
    <rPh sb="5" eb="6">
      <t>ウ</t>
    </rPh>
    <rPh sb="11" eb="13">
      <t>シキン</t>
    </rPh>
    <rPh sb="15" eb="16">
      <t>ヒョウ</t>
    </rPh>
    <rPh sb="19" eb="21">
      <t>ジギョウ</t>
    </rPh>
    <rPh sb="22" eb="23">
      <t>ヨウ</t>
    </rPh>
    <rPh sb="25" eb="27">
      <t>ケイヒ</t>
    </rPh>
    <rPh sb="28" eb="29">
      <t>エン</t>
    </rPh>
    <rPh sb="33" eb="34">
      <t>レツ</t>
    </rPh>
    <rPh sb="39" eb="41">
      <t>シキン</t>
    </rPh>
    <rPh sb="42" eb="44">
      <t>チョウタツ</t>
    </rPh>
    <rPh sb="44" eb="45">
      <t>サキ</t>
    </rPh>
    <rPh sb="48" eb="49">
      <t>レツ</t>
    </rPh>
    <rPh sb="63" eb="65">
      <t>キサイ</t>
    </rPh>
    <phoneticPr fontId="3"/>
  </si>
  <si>
    <t xml:space="preserve">複数から資金を調達している場合、全ての調達先を記載してください。 </t>
  </si>
  <si>
    <t>シート右上にある「提出可否」(J3)が"OK"になっていることを確認してください。</t>
    <rPh sb="3" eb="5">
      <t>ミギウエ</t>
    </rPh>
    <rPh sb="9" eb="11">
      <t>テイシュツ</t>
    </rPh>
    <rPh sb="11" eb="13">
      <t>カヒ</t>
    </rPh>
    <rPh sb="32" eb="34">
      <t>カクニン</t>
    </rPh>
    <phoneticPr fontId="3"/>
  </si>
  <si>
    <t>「補助金交付申請額」(C5)と、補助対象予定経費シートの「C補助金交付申請額合計」(G27)が一致しているか</t>
    <rPh sb="1" eb="9">
      <t>ホジョキンコウフシンセイガク</t>
    </rPh>
    <rPh sb="16" eb="18">
      <t>ホジョ</t>
    </rPh>
    <rPh sb="18" eb="20">
      <t>タイショウ</t>
    </rPh>
    <rPh sb="20" eb="22">
      <t>ヨテイ</t>
    </rPh>
    <rPh sb="22" eb="24">
      <t>ケイヒ</t>
    </rPh>
    <rPh sb="30" eb="33">
      <t>ホジョキン</t>
    </rPh>
    <rPh sb="33" eb="35">
      <t>コウフ</t>
    </rPh>
    <rPh sb="35" eb="37">
      <t>シンセイ</t>
    </rPh>
    <rPh sb="37" eb="38">
      <t>ガク</t>
    </rPh>
    <rPh sb="38" eb="40">
      <t>ゴウケイ</t>
    </rPh>
    <rPh sb="47" eb="49">
      <t>イッチ</t>
    </rPh>
    <phoneticPr fontId="3"/>
  </si>
  <si>
    <t>③ 電子申請システムへのアップロード</t>
    <rPh sb="2" eb="6">
      <t>デンシシンセイ</t>
    </rPh>
    <phoneticPr fontId="3"/>
  </si>
  <si>
    <t>電子申請システムの応募申請画面の「8.補助対象経費／資金調達表」に本ファイルをアップロードしてください。</t>
    <rPh sb="0" eb="2">
      <t>デンシ</t>
    </rPh>
    <rPh sb="2" eb="4">
      <t>シンセイ</t>
    </rPh>
    <rPh sb="9" eb="11">
      <t>オウボ</t>
    </rPh>
    <rPh sb="11" eb="13">
      <t>シンセイ</t>
    </rPh>
    <rPh sb="13" eb="15">
      <t>ガメン</t>
    </rPh>
    <rPh sb="19" eb="25">
      <t>ホジョタイショウケイヒ</t>
    </rPh>
    <rPh sb="26" eb="30">
      <t>シキンチョウタツ</t>
    </rPh>
    <rPh sb="30" eb="31">
      <t>ヒョウ</t>
    </rPh>
    <rPh sb="33" eb="34">
      <t>ホン</t>
    </rPh>
    <phoneticPr fontId="3"/>
  </si>
  <si>
    <t>必須チェック</t>
    <rPh sb="0" eb="2">
      <t>ヒッス</t>
    </rPh>
    <phoneticPr fontId="3"/>
  </si>
  <si>
    <t>形式チェック</t>
    <rPh sb="0" eb="2">
      <t>ケイシキ</t>
    </rPh>
    <phoneticPr fontId="3"/>
  </si>
  <si>
    <t>不要箇所
チェック</t>
    <rPh sb="0" eb="2">
      <t>フヨウ</t>
    </rPh>
    <rPh sb="2" eb="4">
      <t>カショ</t>
    </rPh>
    <phoneticPr fontId="3"/>
  </si>
  <si>
    <t>補助対象事業枠</t>
    <rPh sb="0" eb="4">
      <t>ホジョタイショウ</t>
    </rPh>
    <rPh sb="4" eb="6">
      <t>ジギョウ</t>
    </rPh>
    <rPh sb="6" eb="7">
      <t>ワク</t>
    </rPh>
    <phoneticPr fontId="3"/>
  </si>
  <si>
    <t>-</t>
    <phoneticPr fontId="3"/>
  </si>
  <si>
    <t>従業員数</t>
    <rPh sb="0" eb="3">
      <t>ジュウギョウイン</t>
    </rPh>
    <rPh sb="3" eb="4">
      <t>スウ</t>
    </rPh>
    <phoneticPr fontId="3"/>
  </si>
  <si>
    <t>従業員数(レンジ)</t>
    <rPh sb="0" eb="3">
      <t>ジュウギョウイン</t>
    </rPh>
    <rPh sb="3" eb="4">
      <t>スウ</t>
    </rPh>
    <phoneticPr fontId="3"/>
  </si>
  <si>
    <t>対象事業者の選択</t>
    <rPh sb="0" eb="2">
      <t>タイショウ</t>
    </rPh>
    <rPh sb="2" eb="5">
      <t>ジギョウシャ</t>
    </rPh>
    <rPh sb="6" eb="8">
      <t>センタク</t>
    </rPh>
    <phoneticPr fontId="3"/>
  </si>
  <si>
    <t>賃上げ特例要件適用有無</t>
    <rPh sb="0" eb="2">
      <t>チンア</t>
    </rPh>
    <rPh sb="3" eb="5">
      <t>トクレイ</t>
    </rPh>
    <rPh sb="5" eb="7">
      <t>テキヨウ</t>
    </rPh>
    <rPh sb="7" eb="9">
      <t>ウム</t>
    </rPh>
    <phoneticPr fontId="3"/>
  </si>
  <si>
    <t>提出可否</t>
    <rPh sb="0" eb="2">
      <t>テイシュツ</t>
    </rPh>
    <rPh sb="2" eb="4">
      <t>カヒ</t>
    </rPh>
    <phoneticPr fontId="3"/>
  </si>
  <si>
    <t>地域別最低賃金引上げ特例要件適用有無</t>
    <rPh sb="0" eb="2">
      <t>チイキ</t>
    </rPh>
    <rPh sb="2" eb="3">
      <t>ベツ</t>
    </rPh>
    <rPh sb="3" eb="5">
      <t>サイテイ</t>
    </rPh>
    <rPh sb="5" eb="7">
      <t>チンギン</t>
    </rPh>
    <rPh sb="7" eb="9">
      <t>ヒキア</t>
    </rPh>
    <rPh sb="10" eb="12">
      <t>トクレイ</t>
    </rPh>
    <rPh sb="12" eb="14">
      <t>ヨウケン</t>
    </rPh>
    <rPh sb="14" eb="16">
      <t>テキヨウ</t>
    </rPh>
    <rPh sb="16" eb="18">
      <t>ウム</t>
    </rPh>
    <phoneticPr fontId="3"/>
  </si>
  <si>
    <r>
      <rPr>
        <sz val="12"/>
        <color theme="0"/>
        <rFont val="Meiryo UI"/>
        <family val="3"/>
        <charset val="128"/>
        <scheme val="minor"/>
      </rPr>
      <t xml:space="preserve">事業計画期間１年当たりの
補助事業で新たに製造等する製品等の
</t>
    </r>
    <r>
      <rPr>
        <b/>
        <sz val="16"/>
        <color theme="0"/>
        <rFont val="Meiryo UI"/>
        <family val="3"/>
        <charset val="128"/>
        <scheme val="minor"/>
      </rPr>
      <t>売上高見込み額(税抜き)(円)</t>
    </r>
    <rPh sb="0" eb="2">
      <t>ジギョウ</t>
    </rPh>
    <rPh sb="2" eb="4">
      <t>ケイカク</t>
    </rPh>
    <rPh sb="4" eb="6">
      <t>キカン</t>
    </rPh>
    <rPh sb="7" eb="8">
      <t>ネン</t>
    </rPh>
    <rPh sb="8" eb="9">
      <t>ア</t>
    </rPh>
    <rPh sb="13" eb="15">
      <t>ホジョ</t>
    </rPh>
    <rPh sb="15" eb="17">
      <t>ジギョウ</t>
    </rPh>
    <rPh sb="18" eb="19">
      <t>アラ</t>
    </rPh>
    <rPh sb="21" eb="24">
      <t>セイゾウナド</t>
    </rPh>
    <rPh sb="26" eb="29">
      <t>セイヒンナド</t>
    </rPh>
    <rPh sb="31" eb="33">
      <t>ウリアゲ</t>
    </rPh>
    <rPh sb="33" eb="34">
      <t>ダカ</t>
    </rPh>
    <rPh sb="34" eb="36">
      <t>ミコ</t>
    </rPh>
    <rPh sb="37" eb="38">
      <t>ガク</t>
    </rPh>
    <rPh sb="39" eb="40">
      <t>ゼイ</t>
    </rPh>
    <rPh sb="40" eb="41">
      <t>ヌ</t>
    </rPh>
    <rPh sb="44" eb="45">
      <t>エン</t>
    </rPh>
    <phoneticPr fontId="3"/>
  </si>
  <si>
    <t>補助率</t>
    <rPh sb="0" eb="3">
      <t>ホジョリツ</t>
    </rPh>
    <phoneticPr fontId="3"/>
  </si>
  <si>
    <t>補助下限額</t>
    <rPh sb="0" eb="2">
      <t>ホジョ</t>
    </rPh>
    <rPh sb="2" eb="4">
      <t>カゲン</t>
    </rPh>
    <rPh sb="4" eb="5">
      <t>ガク</t>
    </rPh>
    <phoneticPr fontId="3"/>
  </si>
  <si>
    <t>補助上限額</t>
    <rPh sb="0" eb="2">
      <t>ホジョ</t>
    </rPh>
    <rPh sb="2" eb="5">
      <t>ジョウゲンガク</t>
    </rPh>
    <phoneticPr fontId="3"/>
  </si>
  <si>
    <t xml:space="preserve"> </t>
    <phoneticPr fontId="3"/>
  </si>
  <si>
    <t>概要</t>
    <rPh sb="0" eb="2">
      <t>ガイヨウ</t>
    </rPh>
    <phoneticPr fontId="3"/>
  </si>
  <si>
    <t>補助対象経費区分</t>
    <rPh sb="0" eb="2">
      <t>ホジョ</t>
    </rPh>
    <rPh sb="2" eb="4">
      <t>タイショウ</t>
    </rPh>
    <rPh sb="4" eb="6">
      <t>ケイヒ</t>
    </rPh>
    <rPh sb="6" eb="8">
      <t>クブン</t>
    </rPh>
    <phoneticPr fontId="3"/>
  </si>
  <si>
    <t>品目数</t>
    <rPh sb="0" eb="3">
      <t>ヒンモクスウ</t>
    </rPh>
    <phoneticPr fontId="2"/>
  </si>
  <si>
    <t>合計
(A 事業に要する経費(円))</t>
    <phoneticPr fontId="3"/>
  </si>
  <si>
    <t>合計
(B 補助対象経費(円))</t>
    <phoneticPr fontId="3"/>
  </si>
  <si>
    <t>合計
(C 補助金交付申請額(円))</t>
    <phoneticPr fontId="3"/>
  </si>
  <si>
    <t>積算基礎
補助対象経費(概要)</t>
    <phoneticPr fontId="3"/>
  </si>
  <si>
    <t>積算基礎
補助対象外経費</t>
    <phoneticPr fontId="3"/>
  </si>
  <si>
    <t>経費区分
チェック</t>
    <rPh sb="0" eb="2">
      <t>ケイヒ</t>
    </rPh>
    <rPh sb="2" eb="4">
      <t>クブン</t>
    </rPh>
    <phoneticPr fontId="3"/>
  </si>
  <si>
    <t>数値チェック</t>
    <rPh sb="0" eb="2">
      <t>スウチ</t>
    </rPh>
    <phoneticPr fontId="3"/>
  </si>
  <si>
    <t>機械装置・システム構築費</t>
  </si>
  <si>
    <t>建物費</t>
    <phoneticPr fontId="3"/>
  </si>
  <si>
    <t>運搬費</t>
  </si>
  <si>
    <t>技術導入費</t>
  </si>
  <si>
    <t>知的財産権等関連経費</t>
  </si>
  <si>
    <t>外注費</t>
  </si>
  <si>
    <t>専門家経費</t>
  </si>
  <si>
    <t>クラウドサービス利用費</t>
  </si>
  <si>
    <t>原材料費</t>
  </si>
  <si>
    <t>広告宣伝・販売促進費</t>
  </si>
  <si>
    <t>海外旅費</t>
  </si>
  <si>
    <t>通訳・翻訳費</t>
    <phoneticPr fontId="3"/>
  </si>
  <si>
    <t>合計</t>
    <rPh sb="0" eb="2">
      <t>ゴウケイ</t>
    </rPh>
    <phoneticPr fontId="3"/>
  </si>
  <si>
    <t>詳細</t>
    <rPh sb="0" eb="2">
      <t>ショウサイ</t>
    </rPh>
    <phoneticPr fontId="3"/>
  </si>
  <si>
    <t>No</t>
    <phoneticPr fontId="3"/>
  </si>
  <si>
    <t>名称</t>
  </si>
  <si>
    <t>A 事業に要する経費(税込み)(円)</t>
    <phoneticPr fontId="3"/>
  </si>
  <si>
    <t>B 補助対象経費(税抜き)(円)</t>
    <phoneticPr fontId="3"/>
  </si>
  <si>
    <t>C 補助金交付申請額(円)</t>
    <phoneticPr fontId="3"/>
  </si>
  <si>
    <t>積算基礎
補助対象経費</t>
    <phoneticPr fontId="3"/>
  </si>
  <si>
    <t>補助対象経費の必要性</t>
    <phoneticPr fontId="3"/>
  </si>
  <si>
    <t>内訳に含まれる経費の種類</t>
    <rPh sb="0" eb="2">
      <t>ウチワケ</t>
    </rPh>
    <rPh sb="3" eb="4">
      <t>フク</t>
    </rPh>
    <rPh sb="7" eb="9">
      <t>ケイヒ</t>
    </rPh>
    <rPh sb="10" eb="12">
      <t>シュルイ</t>
    </rPh>
    <phoneticPr fontId="3"/>
  </si>
  <si>
    <t>補助対象経費上限額：補助対象経費総額(税抜き)の3分の1まで</t>
    <phoneticPr fontId="3"/>
  </si>
  <si>
    <t>補助対象経費上限額：補助対象経費総額(税抜き)の4分の1まで</t>
    <phoneticPr fontId="3"/>
  </si>
  <si>
    <t>補助対象経費上限額：補助対象経費総額(税抜き)の5分の1まで</t>
    <phoneticPr fontId="3"/>
  </si>
  <si>
    <t>補助上限額：事業計画期間1年あたりの補助事業で新たに製造等する製品等の売上高見込み額(税抜き)の5%まで</t>
    <rPh sb="0" eb="2">
      <t>ホジョ</t>
    </rPh>
    <rPh sb="2" eb="5">
      <t>ジョウゲンガク</t>
    </rPh>
    <rPh sb="10" eb="12">
      <t>キカン</t>
    </rPh>
    <phoneticPr fontId="3"/>
  </si>
  <si>
    <t>補助対象経費上限額：補助対象経費総額(税抜き)の5分の1まで</t>
    <rPh sb="0" eb="4">
      <t>ホジョタイショウ</t>
    </rPh>
    <rPh sb="4" eb="6">
      <t>ケイヒ</t>
    </rPh>
    <phoneticPr fontId="3"/>
  </si>
  <si>
    <t>補助上限額：補助金交付申請額(税抜き)の30万円(税抜き)まで</t>
    <rPh sb="0" eb="2">
      <t>ホジョ</t>
    </rPh>
    <phoneticPr fontId="3"/>
  </si>
  <si>
    <t>補助事業全体に要する経費調達</t>
    <rPh sb="0" eb="2">
      <t>ホジョ</t>
    </rPh>
    <rPh sb="2" eb="4">
      <t>ジギョウ</t>
    </rPh>
    <rPh sb="4" eb="6">
      <t>ゼンタイ</t>
    </rPh>
    <rPh sb="7" eb="8">
      <t>ヨウ</t>
    </rPh>
    <rPh sb="10" eb="12">
      <t>ケイヒ</t>
    </rPh>
    <rPh sb="12" eb="14">
      <t>チョウタツ</t>
    </rPh>
    <phoneticPr fontId="3"/>
  </si>
  <si>
    <r>
      <t>補助金を受けるまでの資金</t>
    </r>
    <r>
      <rPr>
        <sz val="16"/>
        <color theme="0"/>
        <rFont val="Meiryo UI"/>
        <family val="3"/>
        <charset val="128"/>
        <scheme val="minor"/>
      </rPr>
      <t>(補助金交付申請額の内訳)</t>
    </r>
    <rPh sb="0" eb="3">
      <t>ホジョキン</t>
    </rPh>
    <rPh sb="4" eb="5">
      <t>ウ</t>
    </rPh>
    <rPh sb="10" eb="12">
      <t>シキン</t>
    </rPh>
    <rPh sb="13" eb="16">
      <t>ホジョキン</t>
    </rPh>
    <rPh sb="16" eb="18">
      <t>コウフ</t>
    </rPh>
    <rPh sb="18" eb="21">
      <t>シンセイガク</t>
    </rPh>
    <rPh sb="22" eb="24">
      <t>ウチワケ</t>
    </rPh>
    <phoneticPr fontId="3"/>
  </si>
  <si>
    <t>区分</t>
    <rPh sb="0" eb="2">
      <t>クブン</t>
    </rPh>
    <phoneticPr fontId="3"/>
  </si>
  <si>
    <t>事業に要する経費(円)</t>
    <rPh sb="0" eb="2">
      <t>ジギョウ</t>
    </rPh>
    <rPh sb="3" eb="4">
      <t>ヨウ</t>
    </rPh>
    <rPh sb="6" eb="8">
      <t>ケイヒ</t>
    </rPh>
    <rPh sb="9" eb="10">
      <t>エン</t>
    </rPh>
    <phoneticPr fontId="3"/>
  </si>
  <si>
    <t>資金の調達先</t>
    <rPh sb="0" eb="2">
      <t>シキン</t>
    </rPh>
    <rPh sb="3" eb="5">
      <t>チョウタツ</t>
    </rPh>
    <rPh sb="5" eb="6">
      <t>サキ</t>
    </rPh>
    <phoneticPr fontId="3"/>
  </si>
  <si>
    <t>事業に要する経費(円)</t>
    <rPh sb="0" eb="2">
      <t>ジギョウ</t>
    </rPh>
    <rPh sb="3" eb="4">
      <t>ヨウ</t>
    </rPh>
    <rPh sb="6" eb="8">
      <t>ケイヒ</t>
    </rPh>
    <phoneticPr fontId="3"/>
  </si>
  <si>
    <t>自己資金</t>
    <rPh sb="0" eb="4">
      <t>ジコシキン</t>
    </rPh>
    <phoneticPr fontId="3"/>
  </si>
  <si>
    <t>補助金交付申請額</t>
    <rPh sb="0" eb="3">
      <t>ホジョキン</t>
    </rPh>
    <rPh sb="3" eb="5">
      <t>コウフ</t>
    </rPh>
    <rPh sb="5" eb="8">
      <t>シンセイガク</t>
    </rPh>
    <phoneticPr fontId="3"/>
  </si>
  <si>
    <t>借入金</t>
    <rPh sb="0" eb="3">
      <t>シャクニュウキン</t>
    </rPh>
    <phoneticPr fontId="3"/>
  </si>
  <si>
    <t>その他</t>
    <rPh sb="2" eb="3">
      <t>タ</t>
    </rPh>
    <phoneticPr fontId="3"/>
  </si>
  <si>
    <t>合計額</t>
    <rPh sb="0" eb="3">
      <t>ゴウケイガク</t>
    </rPh>
    <phoneticPr fontId="3"/>
  </si>
  <si>
    <t>革新的新製品・サービス枠</t>
  </si>
  <si>
    <t>小規模企業者・小規模事業者</t>
    <rPh sb="0" eb="3">
      <t>ショウキボ</t>
    </rPh>
    <rPh sb="3" eb="6">
      <t>キギョウシャ</t>
    </rPh>
    <rPh sb="7" eb="10">
      <t>ショウキボ</t>
    </rPh>
    <rPh sb="10" eb="13">
      <t>ジギョウシャ</t>
    </rPh>
    <phoneticPr fontId="3"/>
  </si>
  <si>
    <t>適用する</t>
    <rPh sb="0" eb="2">
      <t>テキヨウ</t>
    </rPh>
    <phoneticPr fontId="3"/>
  </si>
  <si>
    <t>急速凍結設備(トンネルフリーザー)1台 7,000,000円、低温乾燥設備1台 2,500,000円、生産管理システム構築一式 2,000,000円。いずれも冷凍水産惣菜の新規製造ラインに専ら使用する設備であり、合計11,500,000円(税抜)を補助対象経費として計上。</t>
    <phoneticPr fontId="3"/>
  </si>
  <si>
    <t>消費税相当額1,150,000円。設備の年間保守契約料および消耗品費は補助対象外のため計上していない。</t>
    <phoneticPr fontId="3"/>
  </si>
  <si>
    <t>試作品およびサンプル品の量販店バイヤー向け配送費 200,000円(税抜)。冷凍便20件×10,000円。</t>
  </si>
  <si>
    <t>消費税相当額20,000円。既存商品の通常出荷にかかる運送費は補助対象外のため計上していない。</t>
  </si>
  <si>
    <t>新製法(低温乾燥と急速凍結の組合せ)に関する特許出願費用 800,000円(税抜)。弁理士手数料600,000円、出願関連費用200,000円。</t>
  </si>
  <si>
    <t>消費税相当額80,000円。特許登録後の維持年金は補助対象外のため計上していない。</t>
  </si>
  <si>
    <t>食品開発およびHACCP対応にかかる技術指導 1,000,000円(税抜)。専門家1名×10回×100,000円。</t>
  </si>
  <si>
    <t>消費税相当額100,000円。専門家の旅費は自社負担とし補助対象外のため計上していない。</t>
  </si>
  <si>
    <t>試作用原材料費 500,000円(税抜)。生鮮魚500kg×800円、調味料および包装資材一式100,000円。</t>
  </si>
  <si>
    <t>消費税相当額50,000円。量産開始後に使用する原材料は補助対象外のため計上していない。</t>
  </si>
  <si>
    <t>新製品の展示会出展料および販促物制作費 1,000,000円(税抜)。食品見本市出展料600,000円、カタログおよびPOP制作費400,000円。</t>
  </si>
  <si>
    <t>消費税相当額100,000円。展示会への出張旅費は補助対象外のため計上していない。</t>
  </si>
  <si>
    <t>急速凍結設備(トンネルフリーザー)</t>
  </si>
  <si>
    <t>トンネルフリーザー1台×7,000,000円(税抜)。見積書のとおり。</t>
  </si>
  <si>
    <t>水揚げ直後の鮮度と食感を保つためには、マイナス35度以下で一気に凍結する専用設備が不可欠である。既存の緩慢凍結設備では氷結晶が大きくなり、解凍時の身崩れとドリップが避けられず、本事業で目指す店舗品質の再現ができないため導入が必要である。</t>
    <phoneticPr fontId="3"/>
  </si>
  <si>
    <t>機械装置のみ</t>
  </si>
  <si>
    <t>低温乾燥設備</t>
  </si>
  <si>
    <t>低温乾燥機1台×2,500,000円(税抜)。見積書のとおり。</t>
  </si>
  <si>
    <t>素材の風味と旨味を損なわずに水分量を精密に調整する低温乾燥工程が新製品の要となる。現有の乾燥設備は温度制御の精度が低く、新製法に必要な条件を満たせないため、専用設備の導入が必要である。</t>
  </si>
  <si>
    <t>生産管理システム構築一式</t>
  </si>
  <si>
    <t>生産管理システム構築一式×2,000,000円(税抜)。要件定義、開発、導入支援を含む。</t>
  </si>
  <si>
    <t>新ラインの製造ロット、温度履歴、原材料の受入から出荷までの情報を一元管理し、冷凍調理済み惣菜に求められる衛生管理と品質保証を確実に行うために必要である。現行は紙帳票による管理であり、新製品の品質要求水準に対応できない。</t>
  </si>
  <si>
    <t>システム構築のみ</t>
  </si>
  <si>
    <t>試作品・サンプル品の配送費</t>
  </si>
  <si>
    <t>冷凍便20件×10,000円 計200,000円(税抜)。</t>
  </si>
  <si>
    <t>量販店バイヤーへの試食提案にあたり、冷凍状態を維持したまま試作品を全国の取引先へ配送する必要がある。常温便では品質が保てず、新製品の価値を正しく評価してもらえないため計上する。</t>
  </si>
  <si>
    <t>補助対象経費上限額：上限額：補助対象経費総額(税抜き)の3分の1まで</t>
    <phoneticPr fontId="3"/>
  </si>
  <si>
    <t>新製法に関する特許出願費用</t>
  </si>
  <si>
    <t>弁理士手数料600,000円、出願関連費用200,000円 計800,000円(税抜)。</t>
  </si>
  <si>
    <t>低温乾燥と急速凍結を組み合わせた独自製法を権利化し、模倣による優位性の毀損を防ぐために必要である。本製法は本事業の付加価値の源泉であり、権利保護なしには高単価での販売継続が困難となる。</t>
  </si>
  <si>
    <t>補助対象経費上限額：上限額：補助対象経費総額(税抜き)の4分の1まで</t>
    <phoneticPr fontId="3"/>
  </si>
  <si>
    <t>食品開発・HACCP対応の技術指導</t>
  </si>
  <si>
    <t>専門家1名×10回×100,000円 計1,000,000円(税抜)。</t>
  </si>
  <si>
    <t>冷凍調理済み惣菜は自社に開発実績がなく、配合設計、加熱および凍結条件の確立、ならびに新ラインに対応した衛生管理体制の構築について外部専門家の指導が必要である。</t>
  </si>
  <si>
    <t>補助対象経費上限額：上限額：補助対象経費総額(税抜き)の5分の1まで</t>
    <phoneticPr fontId="3"/>
  </si>
  <si>
    <t>試作用原材料一式</t>
  </si>
  <si>
    <t>生鮮魚500kg×800円、調味料および包装資材一式100,000円 計500,000円(税抜)。</t>
  </si>
  <si>
    <t>新製品の配合、加熱条件、凍結条件を確定するため、魚種と季節を変えて複数回の試作を行う必要がある。試作に用いる原材料は製品仕様の決定に不可欠であり計上する。</t>
  </si>
  <si>
    <t>展示会出展料・販促物制作費</t>
  </si>
  <si>
    <t>食品見本市出展料600,000円、カタログおよびPOP制作費400,000円 計1,000,000円(税抜)。</t>
  </si>
  <si>
    <t>新カテゴリーの冷凍水産惣菜であり、量販店バイヤーおよび消費者に対して価値の訴求が不可欠である。展示会出展と販促物により初年度の販路を確保し、事業計画上の売上目標を達成するために必要である。</t>
  </si>
  <si>
    <t>補助上限額：事業計画機関1年あたりの補助事業で新たに製造等する製品等の売上高見込み額(税抜き)の5%まで</t>
    <phoneticPr fontId="3"/>
  </si>
  <si>
    <t>補助上限額：補助金交付申請額(税抜き)の30万円(税抜き)まで</t>
    <phoneticPr fontId="3"/>
  </si>
  <si>
    <t>焼津信用金庫</t>
  </si>
  <si>
    <t>革新枠</t>
    <rPh sb="0" eb="2">
      <t>カクシン</t>
    </rPh>
    <rPh sb="2" eb="3">
      <t>ワク</t>
    </rPh>
    <phoneticPr fontId="3"/>
  </si>
  <si>
    <t>新進・グローバル枠</t>
    <rPh sb="0" eb="1">
      <t>シン</t>
    </rPh>
    <rPh sb="1" eb="2">
      <t>シン</t>
    </rPh>
    <rPh sb="8" eb="9">
      <t>ワク</t>
    </rPh>
    <phoneticPr fontId="3"/>
  </si>
  <si>
    <t>事業枠</t>
    <rPh sb="0" eb="2">
      <t>ジギョウ</t>
    </rPh>
    <rPh sb="2" eb="3">
      <t>ワク</t>
    </rPh>
    <phoneticPr fontId="3"/>
  </si>
  <si>
    <t>該当有無</t>
    <rPh sb="0" eb="2">
      <t>ガイトウ</t>
    </rPh>
    <rPh sb="2" eb="4">
      <t>ウム</t>
    </rPh>
    <phoneticPr fontId="3"/>
  </si>
  <si>
    <t>適用有無</t>
    <rPh sb="0" eb="2">
      <t>テキヨウ</t>
    </rPh>
    <phoneticPr fontId="3"/>
  </si>
  <si>
    <t>従業員数(革新枠)</t>
    <rPh sb="0" eb="3">
      <t>ジュウギョウイン</t>
    </rPh>
    <rPh sb="3" eb="4">
      <t>スウ</t>
    </rPh>
    <rPh sb="5" eb="7">
      <t>カクシン</t>
    </rPh>
    <rPh sb="7" eb="8">
      <t>ワク</t>
    </rPh>
    <phoneticPr fontId="3"/>
  </si>
  <si>
    <t>従業員数(新進枠・グローバル枠)</t>
    <rPh sb="0" eb="3">
      <t>ジュウギョウイン</t>
    </rPh>
    <rPh sb="3" eb="4">
      <t>スウ</t>
    </rPh>
    <rPh sb="5" eb="6">
      <t>シン</t>
    </rPh>
    <rPh sb="6" eb="7">
      <t>シン</t>
    </rPh>
    <rPh sb="7" eb="8">
      <t>ワク</t>
    </rPh>
    <rPh sb="14" eb="15">
      <t>ワク</t>
    </rPh>
    <phoneticPr fontId="3"/>
  </si>
  <si>
    <t>事業計画期間</t>
    <rPh sb="0" eb="2">
      <t>ジギョウ</t>
    </rPh>
    <rPh sb="2" eb="4">
      <t>ケイカク</t>
    </rPh>
    <rPh sb="4" eb="6">
      <t>キカン</t>
    </rPh>
    <phoneticPr fontId="3"/>
  </si>
  <si>
    <t>補助上限額(特例)</t>
    <rPh sb="0" eb="2">
      <t>ホジョ</t>
    </rPh>
    <rPh sb="2" eb="5">
      <t>ジョウゲンガク</t>
    </rPh>
    <rPh sb="6" eb="8">
      <t>トクレイ</t>
    </rPh>
    <phoneticPr fontId="3"/>
  </si>
  <si>
    <t>品目数</t>
    <rPh sb="0" eb="3">
      <t>ヒンモクスウ</t>
    </rPh>
    <phoneticPr fontId="3"/>
  </si>
  <si>
    <t>革新的新製品・サービス枠</t>
    <phoneticPr fontId="3"/>
  </si>
  <si>
    <t>該当しない</t>
    <rPh sb="0" eb="2">
      <t>ガイトウ</t>
    </rPh>
    <phoneticPr fontId="3"/>
  </si>
  <si>
    <t>適用しない</t>
    <rPh sb="0" eb="2">
      <t>テキヨウ</t>
    </rPh>
    <phoneticPr fontId="3"/>
  </si>
  <si>
    <t>1～5人</t>
    <rPh sb="3" eb="4">
      <t>ニン</t>
    </rPh>
    <phoneticPr fontId="3"/>
  </si>
  <si>
    <t>1～20人</t>
    <rPh sb="4" eb="5">
      <t>ニン</t>
    </rPh>
    <phoneticPr fontId="3"/>
  </si>
  <si>
    <t>3年間</t>
    <rPh sb="1" eb="3">
      <t>ネンカン</t>
    </rPh>
    <phoneticPr fontId="3"/>
  </si>
  <si>
    <t>機械装置のみ</t>
    <rPh sb="0" eb="2">
      <t>キカイ</t>
    </rPh>
    <rPh sb="2" eb="4">
      <t>ソウチ</t>
    </rPh>
    <phoneticPr fontId="3"/>
  </si>
  <si>
    <t>再生事業者</t>
    <rPh sb="0" eb="5">
      <t>サイセイジギョウシャ</t>
    </rPh>
    <phoneticPr fontId="3"/>
  </si>
  <si>
    <t>該当する</t>
    <rPh sb="0" eb="2">
      <t>ガイトウ</t>
    </rPh>
    <phoneticPr fontId="3"/>
  </si>
  <si>
    <t>6～20人</t>
    <rPh sb="4" eb="5">
      <t>ニン</t>
    </rPh>
    <phoneticPr fontId="3"/>
  </si>
  <si>
    <t>21～50人</t>
    <rPh sb="5" eb="6">
      <t>ニン</t>
    </rPh>
    <phoneticPr fontId="3"/>
  </si>
  <si>
    <t>4年間</t>
    <rPh sb="1" eb="3">
      <t>ネンカン</t>
    </rPh>
    <phoneticPr fontId="3"/>
  </si>
  <si>
    <t>システム構築のみ</t>
    <rPh sb="4" eb="6">
      <t>コウチク</t>
    </rPh>
    <phoneticPr fontId="3"/>
  </si>
  <si>
    <t>上記以外の中小企業者等</t>
    <rPh sb="0" eb="2">
      <t>ジョウキ</t>
    </rPh>
    <rPh sb="2" eb="4">
      <t>イガイ</t>
    </rPh>
    <rPh sb="5" eb="7">
      <t>チュウショウ</t>
    </rPh>
    <rPh sb="7" eb="10">
      <t>キギョウシャ</t>
    </rPh>
    <rPh sb="10" eb="11">
      <t>ナド</t>
    </rPh>
    <phoneticPr fontId="3"/>
  </si>
  <si>
    <t>51～100人</t>
    <rPh sb="6" eb="7">
      <t>ニン</t>
    </rPh>
    <phoneticPr fontId="3"/>
  </si>
  <si>
    <t>5年間</t>
    <phoneticPr fontId="3"/>
  </si>
  <si>
    <t>機械装置・システム構築の両方</t>
    <rPh sb="0" eb="4">
      <t>キカイソウチ</t>
    </rPh>
    <rPh sb="9" eb="11">
      <t>コウチク</t>
    </rPh>
    <rPh sb="12" eb="14">
      <t>リョウホウ</t>
    </rPh>
    <phoneticPr fontId="3"/>
  </si>
  <si>
    <t>51人以上</t>
    <rPh sb="2" eb="5">
      <t>ニンイジョウ</t>
    </rPh>
    <phoneticPr fontId="3"/>
  </si>
  <si>
    <t>101人以上</t>
    <rPh sb="3" eb="6">
      <t>ニンイジョウ</t>
    </rPh>
    <phoneticPr fontId="3"/>
  </si>
  <si>
    <t>6以上</t>
    <rPh sb="1" eb="3">
      <t>イジョウ</t>
    </rPh>
    <phoneticPr fontId="3"/>
  </si>
  <si>
    <t>ItemId</t>
  </si>
  <si>
    <t>ItemName</t>
  </si>
  <si>
    <t>Value</t>
  </si>
  <si>
    <t>ItemType</t>
  </si>
  <si>
    <t>メンテナンス用1</t>
  </si>
  <si>
    <t>メンテナンス用2</t>
  </si>
  <si>
    <t>資金調達表／補助対象予定経費</t>
  </si>
  <si>
    <t>ob_01061</t>
  </si>
  <si>
    <t>機械装置／システム構築費の品目数</t>
    <phoneticPr fontId="3"/>
  </si>
  <si>
    <t>Pulldown</t>
  </si>
  <si>
    <t>NULL</t>
  </si>
  <si>
    <t>補助対象予定経費</t>
  </si>
  <si>
    <t>ob_01062</t>
  </si>
  <si>
    <t>機械装置／システム構築費</t>
  </si>
  <si>
    <t/>
  </si>
  <si>
    <t>Label</t>
  </si>
  <si>
    <t>ob_01063</t>
  </si>
  <si>
    <t>Textarea</t>
  </si>
  <si>
    <t>ob_01064</t>
  </si>
  <si>
    <t>A 事業に要する経費（税込みの額）（円）</t>
  </si>
  <si>
    <t>Text</t>
  </si>
  <si>
    <t>ob_01065</t>
  </si>
  <si>
    <t>B 補助対象経費（税抜きの額）（円）</t>
  </si>
  <si>
    <t>ob_01066</t>
  </si>
  <si>
    <t>積算基礎　補助対象経費</t>
  </si>
  <si>
    <t>ob_01067</t>
  </si>
  <si>
    <t>補助対象経費の必要性</t>
  </si>
  <si>
    <t>ob_02928</t>
  </si>
  <si>
    <t>内訳に含まれる経費の種類</t>
  </si>
  <si>
    <t>ob_01068</t>
  </si>
  <si>
    <t>ob_01069</t>
  </si>
  <si>
    <t>ob_01070</t>
  </si>
  <si>
    <t>ob_01071</t>
  </si>
  <si>
    <t>ob_01072</t>
  </si>
  <si>
    <t>ob_02929</t>
  </si>
  <si>
    <t>ob_01073</t>
  </si>
  <si>
    <t>ob_01074</t>
  </si>
  <si>
    <t>ob_01075</t>
  </si>
  <si>
    <t>ob_01076</t>
  </si>
  <si>
    <t>ob_01077</t>
  </si>
  <si>
    <t>ob_02930</t>
  </si>
  <si>
    <t>ob_01078</t>
  </si>
  <si>
    <t>ob_01079</t>
  </si>
  <si>
    <t>ob_01080</t>
  </si>
  <si>
    <t>ob_01081</t>
  </si>
  <si>
    <t>ob_01082</t>
  </si>
  <si>
    <t>ob_02931</t>
  </si>
  <si>
    <t>ob_01083</t>
  </si>
  <si>
    <t>ob_01084</t>
  </si>
  <si>
    <t>ob_01085</t>
  </si>
  <si>
    <t>ob_01086</t>
  </si>
  <si>
    <t>ob_01087</t>
  </si>
  <si>
    <t>ob_02932</t>
  </si>
  <si>
    <t>ob_01088</t>
  </si>
  <si>
    <t>機械装置／システム構築費（合計）</t>
  </si>
  <si>
    <t>ob_01089</t>
  </si>
  <si>
    <t>合計（A 事業に要する経費（円））</t>
  </si>
  <si>
    <t>ob_01090</t>
  </si>
  <si>
    <t>合計（B 補助対象経費（円））</t>
  </si>
  <si>
    <t>ob_01091</t>
  </si>
  <si>
    <t>合計（C 補助金交付申請額（円））</t>
  </si>
  <si>
    <t>ob_01092</t>
  </si>
  <si>
    <t>積算基礎（補助対象外経費）</t>
  </si>
  <si>
    <t>ob_01093</t>
  </si>
  <si>
    <t>積算基礎（補助対象経費：概要）</t>
  </si>
  <si>
    <t>ob_01094</t>
  </si>
  <si>
    <t>建物費の品目数</t>
  </si>
  <si>
    <t>ob_01095</t>
  </si>
  <si>
    <t>建物費</t>
  </si>
  <si>
    <t>ob_01096</t>
  </si>
  <si>
    <t>ob_01097</t>
  </si>
  <si>
    <t>ob_01098</t>
  </si>
  <si>
    <t>ob_01099</t>
  </si>
  <si>
    <t>ob_01100</t>
  </si>
  <si>
    <t>ob_01101</t>
  </si>
  <si>
    <t>ob_01102</t>
  </si>
  <si>
    <t>ob_01103</t>
  </si>
  <si>
    <t>ob_01104</t>
  </si>
  <si>
    <t>ob_01105</t>
  </si>
  <si>
    <t>ob_01106</t>
  </si>
  <si>
    <t>ob_01107</t>
  </si>
  <si>
    <t>ob_01108</t>
  </si>
  <si>
    <t>ob_01109</t>
  </si>
  <si>
    <t>ob_01110</t>
  </si>
  <si>
    <t>ob_01111</t>
  </si>
  <si>
    <t>ob_01112</t>
  </si>
  <si>
    <t>ob_01113</t>
  </si>
  <si>
    <t>ob_01114</t>
  </si>
  <si>
    <t>ob_01115</t>
  </si>
  <si>
    <t>ob_01116</t>
  </si>
  <si>
    <t>ob_01117</t>
  </si>
  <si>
    <t>ob_01118</t>
  </si>
  <si>
    <t>ob_01119</t>
  </si>
  <si>
    <t>ob_01120</t>
  </si>
  <si>
    <t>ob_01121</t>
  </si>
  <si>
    <t>建物費（合計）</t>
  </si>
  <si>
    <t>ob_01122</t>
  </si>
  <si>
    <t>ob_01123</t>
  </si>
  <si>
    <t>ob_01124</t>
  </si>
  <si>
    <t>ob_01125</t>
  </si>
  <si>
    <t>ob_01126</t>
  </si>
  <si>
    <t>ob_01127</t>
  </si>
  <si>
    <t>運搬費の品目数</t>
  </si>
  <si>
    <t>ob_01128</t>
  </si>
  <si>
    <t>ob_01129</t>
  </si>
  <si>
    <t>ob_01130</t>
  </si>
  <si>
    <t>ob_01131</t>
  </si>
  <si>
    <t>ob_01132</t>
  </si>
  <si>
    <t>ob_01133</t>
  </si>
  <si>
    <t>ob_01134</t>
  </si>
  <si>
    <t>ob_01135</t>
  </si>
  <si>
    <t>ob_01136</t>
  </si>
  <si>
    <t>ob_01137</t>
  </si>
  <si>
    <t>ob_01138</t>
  </si>
  <si>
    <t>ob_01139</t>
  </si>
  <si>
    <t>ob_01140</t>
  </si>
  <si>
    <t>ob_01141</t>
  </si>
  <si>
    <t>ob_01142</t>
  </si>
  <si>
    <t>ob_01143</t>
  </si>
  <si>
    <t>ob_01144</t>
  </si>
  <si>
    <t>ob_01145</t>
  </si>
  <si>
    <t>ob_01146</t>
  </si>
  <si>
    <t>ob_01147</t>
  </si>
  <si>
    <t>ob_01148</t>
  </si>
  <si>
    <t>ob_01149</t>
  </si>
  <si>
    <t>ob_01150</t>
  </si>
  <si>
    <t>ob_01151</t>
  </si>
  <si>
    <t>ob_01152</t>
  </si>
  <si>
    <t>ob_01153</t>
  </si>
  <si>
    <t>ob_01154</t>
  </si>
  <si>
    <t>運搬費（合計）</t>
  </si>
  <si>
    <t>ob_01155</t>
  </si>
  <si>
    <t>ob_01156</t>
  </si>
  <si>
    <t>ob_01157</t>
  </si>
  <si>
    <t>ob_01158</t>
  </si>
  <si>
    <t>ob_01159</t>
  </si>
  <si>
    <t>ob_01160</t>
  </si>
  <si>
    <t>技術導入費の品目数</t>
  </si>
  <si>
    <t>ob_01161</t>
  </si>
  <si>
    <t>ob_01162</t>
  </si>
  <si>
    <t>ob_01163</t>
  </si>
  <si>
    <t>ob_01164</t>
  </si>
  <si>
    <t>ob_01165</t>
  </si>
  <si>
    <t>ob_01166</t>
  </si>
  <si>
    <t>ob_01167</t>
  </si>
  <si>
    <t>ob_01168</t>
  </si>
  <si>
    <t>ob_01169</t>
  </si>
  <si>
    <t>ob_01170</t>
  </si>
  <si>
    <t>ob_01171</t>
  </si>
  <si>
    <t>ob_01172</t>
  </si>
  <si>
    <t>ob_01173</t>
  </si>
  <si>
    <t>ob_01174</t>
  </si>
  <si>
    <t>ob_01175</t>
  </si>
  <si>
    <t>ob_01176</t>
  </si>
  <si>
    <t>ob_01177</t>
  </si>
  <si>
    <t>ob_01178</t>
  </si>
  <si>
    <t>ob_01179</t>
  </si>
  <si>
    <t>ob_01180</t>
  </si>
  <si>
    <t>ob_01181</t>
  </si>
  <si>
    <t>ob_01182</t>
  </si>
  <si>
    <t>ob_01183</t>
  </si>
  <si>
    <t>ob_01184</t>
  </si>
  <si>
    <t>ob_01185</t>
  </si>
  <si>
    <t>ob_01186</t>
  </si>
  <si>
    <t>ob_01187</t>
  </si>
  <si>
    <t>技術導入費（合計）</t>
  </si>
  <si>
    <t>ob_01188</t>
  </si>
  <si>
    <t>ob_01189</t>
  </si>
  <si>
    <t>ob_01190</t>
  </si>
  <si>
    <t>ob_01191</t>
  </si>
  <si>
    <t>ob_01192</t>
  </si>
  <si>
    <t>ob_01193</t>
  </si>
  <si>
    <t>知的財産権等関連経費の品目数</t>
  </si>
  <si>
    <t>ob_01194</t>
  </si>
  <si>
    <t>ob_01195</t>
  </si>
  <si>
    <t>ob_01196</t>
  </si>
  <si>
    <t>ob_01197</t>
  </si>
  <si>
    <t>ob_01198</t>
  </si>
  <si>
    <t>ob_01199</t>
  </si>
  <si>
    <t>ob_01200</t>
  </si>
  <si>
    <t>ob_01201</t>
  </si>
  <si>
    <t>ob_01202</t>
  </si>
  <si>
    <t>ob_01203</t>
  </si>
  <si>
    <t>ob_01204</t>
  </si>
  <si>
    <t>ob_01205</t>
  </si>
  <si>
    <t>ob_01206</t>
  </si>
  <si>
    <t>ob_01207</t>
  </si>
  <si>
    <t>ob_01208</t>
  </si>
  <si>
    <t>ob_01209</t>
  </si>
  <si>
    <t>ob_01210</t>
  </si>
  <si>
    <t>ob_01211</t>
  </si>
  <si>
    <t>ob_01212</t>
  </si>
  <si>
    <t>ob_01213</t>
  </si>
  <si>
    <t>ob_01214</t>
  </si>
  <si>
    <t>ob_01215</t>
  </si>
  <si>
    <t>ob_01216</t>
  </si>
  <si>
    <t>ob_01217</t>
  </si>
  <si>
    <t>ob_01218</t>
  </si>
  <si>
    <t>ob_01219</t>
  </si>
  <si>
    <t>ob_01220</t>
  </si>
  <si>
    <t>知的財産権等関連経費（合計）</t>
  </si>
  <si>
    <t>ob_01221</t>
  </si>
  <si>
    <t>ob_01222</t>
  </si>
  <si>
    <t>ob_01223</t>
  </si>
  <si>
    <t>ob_01224</t>
  </si>
  <si>
    <t>ob_01225</t>
  </si>
  <si>
    <t>ob_01226</t>
  </si>
  <si>
    <t>外注費の品目数</t>
  </si>
  <si>
    <t>ob_01227</t>
  </si>
  <si>
    <t>ob_01228</t>
  </si>
  <si>
    <t>ob_01229</t>
  </si>
  <si>
    <t>ob_01230</t>
  </si>
  <si>
    <t>ob_01231</t>
  </si>
  <si>
    <t>ob_01232</t>
  </si>
  <si>
    <t>ob_01233</t>
  </si>
  <si>
    <t>ob_01234</t>
  </si>
  <si>
    <t>ob_01235</t>
  </si>
  <si>
    <t>ob_01236</t>
  </si>
  <si>
    <t>ob_01237</t>
  </si>
  <si>
    <t>ob_01238</t>
  </si>
  <si>
    <t>ob_01239</t>
  </si>
  <si>
    <t>ob_01240</t>
  </si>
  <si>
    <t>ob_01241</t>
  </si>
  <si>
    <t>ob_01242</t>
  </si>
  <si>
    <t>ob_01243</t>
  </si>
  <si>
    <t>ob_01244</t>
  </si>
  <si>
    <t>ob_01245</t>
  </si>
  <si>
    <t>ob_01246</t>
  </si>
  <si>
    <t>ob_01247</t>
  </si>
  <si>
    <t>ob_01248</t>
  </si>
  <si>
    <t>ob_01249</t>
  </si>
  <si>
    <t>ob_01250</t>
  </si>
  <si>
    <t>ob_01251</t>
  </si>
  <si>
    <t>ob_01252</t>
  </si>
  <si>
    <t>ob_01253</t>
  </si>
  <si>
    <t>外注費（合計）</t>
  </si>
  <si>
    <t>ob_01254</t>
  </si>
  <si>
    <t>ob_01255</t>
  </si>
  <si>
    <t>ob_01256</t>
  </si>
  <si>
    <t>ob_01257</t>
  </si>
  <si>
    <t>ob_01258</t>
  </si>
  <si>
    <t>ob_01259</t>
  </si>
  <si>
    <t>専門家経費の品目数</t>
  </si>
  <si>
    <t>ob_01260</t>
  </si>
  <si>
    <t>ob_01261</t>
  </si>
  <si>
    <t>ob_01262</t>
  </si>
  <si>
    <t>ob_01263</t>
  </si>
  <si>
    <t>ob_01264</t>
  </si>
  <si>
    <t>ob_01265</t>
  </si>
  <si>
    <t>ob_01266</t>
  </si>
  <si>
    <t>ob_01267</t>
  </si>
  <si>
    <t>ob_01268</t>
  </si>
  <si>
    <t>ob_01269</t>
  </si>
  <si>
    <t>ob_01270</t>
  </si>
  <si>
    <t>ob_01271</t>
  </si>
  <si>
    <t>ob_01272</t>
  </si>
  <si>
    <t>ob_01273</t>
  </si>
  <si>
    <t>ob_01274</t>
  </si>
  <si>
    <t>ob_01275</t>
  </si>
  <si>
    <t>ob_01276</t>
  </si>
  <si>
    <t>ob_01277</t>
  </si>
  <si>
    <t>ob_01278</t>
  </si>
  <si>
    <t>ob_01279</t>
  </si>
  <si>
    <t>ob_01280</t>
  </si>
  <si>
    <t>ob_01281</t>
  </si>
  <si>
    <t>ob_01282</t>
  </si>
  <si>
    <t>ob_01283</t>
  </si>
  <si>
    <t>ob_01284</t>
  </si>
  <si>
    <t>ob_01285</t>
  </si>
  <si>
    <t>ob_01286</t>
  </si>
  <si>
    <t>専門家経費（合計）</t>
  </si>
  <si>
    <t>ob_01287</t>
  </si>
  <si>
    <t>ob_01288</t>
  </si>
  <si>
    <t>ob_01289</t>
  </si>
  <si>
    <t>ob_01290</t>
  </si>
  <si>
    <t>ob_01291</t>
  </si>
  <si>
    <t>ob_01292</t>
  </si>
  <si>
    <t>クラウドサービス利用費の品目数</t>
  </si>
  <si>
    <t>ob_01293</t>
  </si>
  <si>
    <t>ob_01294</t>
  </si>
  <si>
    <t>ob_01295</t>
  </si>
  <si>
    <t>ob_01296</t>
  </si>
  <si>
    <t>ob_01297</t>
  </si>
  <si>
    <t>ob_01298</t>
  </si>
  <si>
    <t>ob_01299</t>
  </si>
  <si>
    <t>ob_01300</t>
  </si>
  <si>
    <t>ob_01301</t>
  </si>
  <si>
    <t>ob_01302</t>
  </si>
  <si>
    <t>ob_01303</t>
  </si>
  <si>
    <t>ob_01304</t>
  </si>
  <si>
    <t>ob_01305</t>
  </si>
  <si>
    <t>ob_01306</t>
  </si>
  <si>
    <t>ob_01307</t>
  </si>
  <si>
    <t>ob_01308</t>
  </si>
  <si>
    <t>ob_01309</t>
  </si>
  <si>
    <t>ob_01310</t>
  </si>
  <si>
    <t>ob_01311</t>
  </si>
  <si>
    <t>ob_01312</t>
  </si>
  <si>
    <t>ob_01313</t>
  </si>
  <si>
    <t>ob_01314</t>
  </si>
  <si>
    <t>ob_01315</t>
  </si>
  <si>
    <t>ob_01316</t>
  </si>
  <si>
    <t>ob_01317</t>
  </si>
  <si>
    <t>ob_01318</t>
  </si>
  <si>
    <t>ob_01319</t>
  </si>
  <si>
    <t>クラウドサービス利用費（合計）</t>
  </si>
  <si>
    <t>ob_01320</t>
  </si>
  <si>
    <t>ob_01321</t>
  </si>
  <si>
    <t>ob_01322</t>
  </si>
  <si>
    <t>ob_01323</t>
  </si>
  <si>
    <t>ob_01324</t>
  </si>
  <si>
    <t>ob_01325</t>
  </si>
  <si>
    <t>原材料費の品目数</t>
  </si>
  <si>
    <t>ob_01326</t>
  </si>
  <si>
    <t>ob_01327</t>
  </si>
  <si>
    <t>ob_01328</t>
  </si>
  <si>
    <t>ob_01329</t>
  </si>
  <si>
    <t>ob_01330</t>
  </si>
  <si>
    <t>ob_01331</t>
  </si>
  <si>
    <t>ob_01332</t>
  </si>
  <si>
    <t>ob_01333</t>
  </si>
  <si>
    <t>ob_01334</t>
  </si>
  <si>
    <t>ob_01335</t>
  </si>
  <si>
    <t>ob_01336</t>
  </si>
  <si>
    <t>ob_01337</t>
  </si>
  <si>
    <t>ob_01338</t>
  </si>
  <si>
    <t>ob_01339</t>
  </si>
  <si>
    <t>ob_01340</t>
  </si>
  <si>
    <t>ob_01341</t>
  </si>
  <si>
    <t>ob_01342</t>
  </si>
  <si>
    <t>ob_01343</t>
  </si>
  <si>
    <t>ob_01344</t>
  </si>
  <si>
    <t>ob_01345</t>
  </si>
  <si>
    <t>ob_01346</t>
  </si>
  <si>
    <t>ob_01347</t>
  </si>
  <si>
    <t>ob_01348</t>
  </si>
  <si>
    <t>ob_01349</t>
  </si>
  <si>
    <t>ob_01350</t>
  </si>
  <si>
    <t>ob_01351</t>
  </si>
  <si>
    <t>ob_01352</t>
  </si>
  <si>
    <t>原材料費（合計）</t>
  </si>
  <si>
    <t>ob_01353</t>
  </si>
  <si>
    <t>ob_01354</t>
  </si>
  <si>
    <t>ob_01355</t>
  </si>
  <si>
    <t>ob_01356</t>
  </si>
  <si>
    <t>ob_01357</t>
  </si>
  <si>
    <t>ob_01358</t>
  </si>
  <si>
    <t>広告宣伝／販売促進費の品目数</t>
  </si>
  <si>
    <t>ob_01359</t>
  </si>
  <si>
    <t>広告宣伝／販売促進費</t>
  </si>
  <si>
    <t>ob_01360</t>
  </si>
  <si>
    <t>ob_01361</t>
  </si>
  <si>
    <t>ob_01362</t>
  </si>
  <si>
    <t>ob_01363</t>
  </si>
  <si>
    <t>ob_01364</t>
  </si>
  <si>
    <t>ob_01365</t>
  </si>
  <si>
    <t>ob_01366</t>
  </si>
  <si>
    <t>ob_01367</t>
  </si>
  <si>
    <t>ob_01368</t>
  </si>
  <si>
    <t>ob_01369</t>
  </si>
  <si>
    <t>ob_01370</t>
  </si>
  <si>
    <t>ob_01371</t>
  </si>
  <si>
    <t>ob_01372</t>
  </si>
  <si>
    <t>ob_01373</t>
  </si>
  <si>
    <t>ob_01374</t>
  </si>
  <si>
    <t>ob_01375</t>
  </si>
  <si>
    <t>ob_01376</t>
  </si>
  <si>
    <t>ob_01377</t>
  </si>
  <si>
    <t>ob_01378</t>
  </si>
  <si>
    <t>ob_01379</t>
  </si>
  <si>
    <t>ob_01380</t>
  </si>
  <si>
    <t>ob_01381</t>
  </si>
  <si>
    <t>ob_01382</t>
  </si>
  <si>
    <t>ob_01383</t>
  </si>
  <si>
    <t>ob_01384</t>
  </si>
  <si>
    <t>ob_01385</t>
  </si>
  <si>
    <t>広告宣伝／販売促進費（合計）</t>
  </si>
  <si>
    <t>ob_01386</t>
  </si>
  <si>
    <t>ob_01387</t>
  </si>
  <si>
    <t>ob_01388</t>
  </si>
  <si>
    <t>ob_01389</t>
  </si>
  <si>
    <t>ob_01390</t>
  </si>
  <si>
    <t>ob_01391</t>
  </si>
  <si>
    <t>海外旅費の品目数</t>
  </si>
  <si>
    <t>ob_01392</t>
  </si>
  <si>
    <t>ob_01393</t>
  </si>
  <si>
    <t>ob_01394</t>
  </si>
  <si>
    <t>ob_01395</t>
  </si>
  <si>
    <t>ob_01396</t>
  </si>
  <si>
    <t>ob_01397</t>
  </si>
  <si>
    <t>ob_01398</t>
  </si>
  <si>
    <t>ob_01399</t>
  </si>
  <si>
    <t>ob_01400</t>
  </si>
  <si>
    <t>ob_01401</t>
  </si>
  <si>
    <t>ob_01402</t>
  </si>
  <si>
    <t>ob_01403</t>
  </si>
  <si>
    <t>ob_01404</t>
  </si>
  <si>
    <t>ob_01405</t>
  </si>
  <si>
    <t>ob_01406</t>
  </si>
  <si>
    <t>ob_01407</t>
  </si>
  <si>
    <t>ob_01408</t>
  </si>
  <si>
    <t>ob_01409</t>
  </si>
  <si>
    <t>ob_01410</t>
  </si>
  <si>
    <t>ob_01411</t>
  </si>
  <si>
    <t>ob_01412</t>
  </si>
  <si>
    <t>ob_01413</t>
  </si>
  <si>
    <t>ob_01414</t>
  </si>
  <si>
    <t>ob_01415</t>
  </si>
  <si>
    <t>ob_01416</t>
  </si>
  <si>
    <t>ob_01417</t>
  </si>
  <si>
    <t>ob_01418</t>
  </si>
  <si>
    <t>海外旅費（合計）</t>
  </si>
  <si>
    <t>ob_01419</t>
  </si>
  <si>
    <t>ob_01420</t>
  </si>
  <si>
    <t>ob_01421</t>
  </si>
  <si>
    <t>ob_01422</t>
  </si>
  <si>
    <t>ob_01423</t>
  </si>
  <si>
    <t>ob_01424</t>
  </si>
  <si>
    <t>通訳翻訳費の品目数</t>
  </si>
  <si>
    <t>ob_01425</t>
  </si>
  <si>
    <t>通訳翻訳費</t>
  </si>
  <si>
    <t>ob_01426</t>
  </si>
  <si>
    <t>ob_01427</t>
  </si>
  <si>
    <t>ob_01428</t>
  </si>
  <si>
    <t>ob_01429</t>
  </si>
  <si>
    <t>ob_01430</t>
  </si>
  <si>
    <t>ob_01431</t>
  </si>
  <si>
    <t>ob_01432</t>
  </si>
  <si>
    <t>ob_01433</t>
  </si>
  <si>
    <t>ob_01434</t>
  </si>
  <si>
    <t>ob_01435</t>
  </si>
  <si>
    <t>ob_01436</t>
  </si>
  <si>
    <t>ob_01437</t>
  </si>
  <si>
    <t>ob_01438</t>
  </si>
  <si>
    <t>ob_01439</t>
  </si>
  <si>
    <t>ob_01440</t>
  </si>
  <si>
    <t>ob_01441</t>
  </si>
  <si>
    <t>ob_01442</t>
  </si>
  <si>
    <t>ob_01443</t>
  </si>
  <si>
    <t>ob_01444</t>
  </si>
  <si>
    <t>ob_01445</t>
  </si>
  <si>
    <t>ob_01446</t>
  </si>
  <si>
    <t>ob_01447</t>
  </si>
  <si>
    <t>ob_01448</t>
  </si>
  <si>
    <t>ob_01449</t>
  </si>
  <si>
    <t>ob_01450</t>
  </si>
  <si>
    <t>ob_01451</t>
  </si>
  <si>
    <t>通訳翻訳費（合計）</t>
  </si>
  <si>
    <t>ob_01452</t>
  </si>
  <si>
    <t>ob_01453</t>
  </si>
  <si>
    <t>ob_01454</t>
  </si>
  <si>
    <t>ob_01455</t>
  </si>
  <si>
    <t>ob_01456</t>
  </si>
  <si>
    <t>ob_01457</t>
  </si>
  <si>
    <t>合計</t>
  </si>
  <si>
    <t>NULL</t>
    <phoneticPr fontId="3"/>
  </si>
  <si>
    <t>ob_01458</t>
  </si>
  <si>
    <t>＜資金調達表＞補助金交付申請額（円）</t>
  </si>
  <si>
    <t>資金調達表</t>
    <phoneticPr fontId="3"/>
  </si>
  <si>
    <t>ob_01459</t>
  </si>
  <si>
    <t>＜資金調達表＞合計額（円）</t>
  </si>
  <si>
    <t>ob_01460</t>
  </si>
  <si>
    <t>A 事業に要する経費　合計</t>
  </si>
  <si>
    <t>ob_01461</t>
  </si>
  <si>
    <t>B 補助対象経費　合計</t>
    <rPh sb="9" eb="11">
      <t>ゴウケイ</t>
    </rPh>
    <phoneticPr fontId="37"/>
  </si>
  <si>
    <t>ob_01462</t>
  </si>
  <si>
    <t>C 補助金交付申請額　合計</t>
  </si>
  <si>
    <t>ob_01463</t>
  </si>
  <si>
    <t>＜資金調達表＞補助事業全体に要する経費調達</t>
  </si>
  <si>
    <t>ob_01464</t>
  </si>
  <si>
    <t>自己資金（円）</t>
  </si>
  <si>
    <t>ob_01465</t>
  </si>
  <si>
    <t>補助金交付申請額（円）</t>
  </si>
  <si>
    <t>ob_01466</t>
  </si>
  <si>
    <t>借入金（円）</t>
  </si>
  <si>
    <t>ob_03757</t>
  </si>
  <si>
    <t>借入金
資金の調達先</t>
    <rPh sb="0" eb="2">
      <t>カリイレ</t>
    </rPh>
    <rPh sb="2" eb="3">
      <t>カネ</t>
    </rPh>
    <phoneticPr fontId="1"/>
  </si>
  <si>
    <t>ob_01467</t>
  </si>
  <si>
    <t>その他（円）</t>
  </si>
  <si>
    <t>ob_03758</t>
  </si>
  <si>
    <t>その他
資金の調達先</t>
  </si>
  <si>
    <t>ob_01468</t>
  </si>
  <si>
    <t>合計額（円）</t>
  </si>
  <si>
    <t>ob_01469</t>
  </si>
  <si>
    <t>＜資金調達表＞補助金を受けるまでの資金：補助金交付申請額の内訳</t>
    <phoneticPr fontId="3"/>
  </si>
  <si>
    <t>ob_01470</t>
  </si>
  <si>
    <t>ob_01471</t>
  </si>
  <si>
    <t>ob_03759</t>
  </si>
  <si>
    <t>ob_01472</t>
  </si>
  <si>
    <t>ob_03760</t>
  </si>
  <si>
    <t>ob_01473</t>
  </si>
  <si>
    <t>ob_01474</t>
  </si>
  <si>
    <t>補助対象予定経費の前提情報</t>
  </si>
  <si>
    <t>ob_01475</t>
  </si>
  <si>
    <t>事業枠</t>
  </si>
  <si>
    <t>ob_01476</t>
  </si>
  <si>
    <t>従業員数</t>
    <phoneticPr fontId="3"/>
  </si>
  <si>
    <t>ob_02696</t>
    <phoneticPr fontId="3"/>
  </si>
  <si>
    <t>従業員数(レンジ)</t>
    <phoneticPr fontId="3"/>
  </si>
  <si>
    <t>ob_03754</t>
  </si>
  <si>
    <t>小規模企業・小規模事業者　該当有無</t>
    <phoneticPr fontId="3"/>
  </si>
  <si>
    <t>ob_01480</t>
  </si>
  <si>
    <t>賃上げ特例要件　適用有無</t>
  </si>
  <si>
    <t>ob_01479</t>
  </si>
  <si>
    <t>地域別最低賃金引上げ特例要件適用有無</t>
  </si>
  <si>
    <t>ob_01481</t>
  </si>
  <si>
    <t>事業計画期間1年あたりの売上高見込み額（円）（税抜き）</t>
  </si>
  <si>
    <t>ob_01482</t>
  </si>
  <si>
    <t>補助率</t>
  </si>
  <si>
    <t>ob_01483</t>
  </si>
  <si>
    <t>補助下限額</t>
  </si>
  <si>
    <t>ob_01484</t>
  </si>
  <si>
    <t>補助上限額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</si>
</sst>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Red]\(0\)"/>
  </numFmts>
  <fonts count="41">
    <font>
      <sz val="11"/>
      <color theme="1"/>
      <name val="Meiryo UI"/>
      <family val="2"/>
      <scheme val="minor"/>
    </font>
    <font>
      <sz val="11"/>
      <color theme="1"/>
      <name val="Meiryo UI"/>
      <family val="2"/>
      <scheme val="minor"/>
    </font>
    <font>
      <sz val="11"/>
      <color rgb="FF9C5700"/>
      <name val="Meiryo UI"/>
      <family val="2"/>
      <charset val="128"/>
      <scheme val="minor"/>
    </font>
    <font>
      <sz val="6"/>
      <name val="Meiryo UI"/>
      <family val="3"/>
      <charset val="128"/>
      <scheme val="minor"/>
    </font>
    <font>
      <b/>
      <sz val="11"/>
      <color theme="1"/>
      <name val="Meiryo UI"/>
      <family val="3"/>
      <charset val="128"/>
      <scheme val="minor"/>
    </font>
    <font>
      <sz val="11"/>
      <color rgb="FF0070C0"/>
      <name val="Meiryo UI"/>
      <family val="2"/>
      <scheme val="minor"/>
    </font>
    <font>
      <b/>
      <sz val="14"/>
      <color theme="0"/>
      <name val="Meiryo UI"/>
      <family val="3"/>
      <charset val="128"/>
      <scheme val="minor"/>
    </font>
    <font>
      <sz val="11"/>
      <color theme="4"/>
      <name val="Meiryo UI"/>
      <family val="3"/>
      <charset val="128"/>
    </font>
    <font>
      <sz val="11"/>
      <color theme="1"/>
      <name val="Meiryo UI"/>
      <family val="3"/>
      <charset val="128"/>
    </font>
    <font>
      <sz val="14"/>
      <color theme="0"/>
      <name val="Meiryo UI"/>
      <family val="2"/>
      <scheme val="minor"/>
    </font>
    <font>
      <sz val="11"/>
      <name val="Meiryo UI"/>
      <family val="3"/>
      <charset val="128"/>
    </font>
    <font>
      <b/>
      <sz val="11"/>
      <color theme="4"/>
      <name val="Meiryo UI"/>
      <family val="3"/>
      <charset val="128"/>
    </font>
    <font>
      <b/>
      <sz val="11"/>
      <color theme="4"/>
      <name val="Meiryo UI"/>
      <family val="3"/>
      <charset val="128"/>
      <scheme val="minor"/>
    </font>
    <font>
      <sz val="11"/>
      <color theme="4"/>
      <name val="Meiryo UI"/>
      <family val="2"/>
      <scheme val="minor"/>
    </font>
    <font>
      <sz val="11"/>
      <color theme="4"/>
      <name val="Meiryo UI"/>
      <family val="3"/>
      <charset val="128"/>
      <scheme val="minor"/>
    </font>
    <font>
      <sz val="11"/>
      <color theme="0" tint="-0.499984740745262"/>
      <name val="Meiryo UI"/>
      <family val="3"/>
      <charset val="128"/>
      <scheme val="minor"/>
    </font>
    <font>
      <sz val="16"/>
      <color theme="1"/>
      <name val="Meiryo UI"/>
      <family val="3"/>
      <charset val="128"/>
      <scheme val="minor"/>
    </font>
    <font>
      <b/>
      <sz val="16"/>
      <color theme="0"/>
      <name val="Meiryo UI"/>
      <family val="3"/>
      <charset val="128"/>
      <scheme val="minor"/>
    </font>
    <font>
      <b/>
      <sz val="16"/>
      <color theme="1"/>
      <name val="Meiryo UI"/>
      <family val="3"/>
      <charset val="128"/>
      <scheme val="minor"/>
    </font>
    <font>
      <b/>
      <sz val="16"/>
      <color theme="4"/>
      <name val="Meiryo UI"/>
      <family val="3"/>
      <charset val="128"/>
      <scheme val="minor"/>
    </font>
    <font>
      <sz val="16"/>
      <color rgb="FF0070C0"/>
      <name val="Meiryo UI"/>
      <family val="3"/>
      <charset val="128"/>
      <scheme val="minor"/>
    </font>
    <font>
      <sz val="11"/>
      <color theme="0" tint="-0.499984740745262"/>
      <name val="Meiryo UI"/>
      <family val="2"/>
      <scheme val="minor"/>
    </font>
    <font>
      <sz val="10"/>
      <color theme="0" tint="-0.14999847407452621"/>
      <name val="Meiryo UI"/>
      <family val="3"/>
      <charset val="128"/>
      <scheme val="minor"/>
    </font>
    <font>
      <sz val="12"/>
      <color theme="0"/>
      <name val="Meiryo UI"/>
      <family val="3"/>
      <charset val="128"/>
      <scheme val="minor"/>
    </font>
    <font>
      <b/>
      <sz val="16"/>
      <color rgb="FF0070C0"/>
      <name val="Meiryo UI"/>
      <family val="3"/>
      <charset val="128"/>
      <scheme val="minor"/>
    </font>
    <font>
      <sz val="16"/>
      <color theme="0"/>
      <name val="Meiryo UI"/>
      <family val="3"/>
      <charset val="128"/>
      <scheme val="minor"/>
    </font>
    <font>
      <sz val="16"/>
      <name val="Meiryo UI"/>
      <family val="3"/>
      <charset val="128"/>
      <scheme val="minor"/>
    </font>
    <font>
      <sz val="11"/>
      <color theme="1"/>
      <name val="Meiryo UI"/>
      <family val="3"/>
      <charset val="128"/>
      <scheme val="minor"/>
    </font>
    <font>
      <u/>
      <sz val="11"/>
      <color theme="10"/>
      <name val="Meiryo UI"/>
      <family val="2"/>
      <scheme val="minor"/>
    </font>
    <font>
      <sz val="11"/>
      <name val="Meiryo UI"/>
      <family val="3"/>
      <charset val="128"/>
      <scheme val="minor"/>
    </font>
    <font>
      <b/>
      <sz val="11"/>
      <name val="Meiryo UI"/>
      <family val="3"/>
      <charset val="128"/>
      <scheme val="minor"/>
    </font>
    <font>
      <sz val="11"/>
      <color theme="6"/>
      <name val="Meiryo UI"/>
      <family val="3"/>
      <charset val="128"/>
      <scheme val="minor"/>
    </font>
    <font>
      <sz val="11"/>
      <color theme="5"/>
      <name val="Meiryo UI"/>
      <family val="3"/>
      <charset val="128"/>
      <scheme val="minor"/>
    </font>
    <font>
      <sz val="11"/>
      <color theme="8"/>
      <name val="Meiryo UI"/>
      <family val="3"/>
      <charset val="128"/>
      <scheme val="minor"/>
    </font>
    <font>
      <sz val="11"/>
      <name val="Meiryo UI"/>
      <family val="2"/>
      <scheme val="minor"/>
    </font>
    <font>
      <sz val="10"/>
      <color theme="1"/>
      <name val="Meiryo UI"/>
      <family val="3"/>
      <charset val="128"/>
      <scheme val="minor"/>
    </font>
    <font>
      <sz val="10"/>
      <color rgb="FF000000"/>
      <name val="Meiryo UI"/>
      <family val="3"/>
      <charset val="128"/>
    </font>
    <font>
      <sz val="11"/>
      <color theme="1"/>
      <name val="Meiryo UI"/>
      <family val="2"/>
      <charset val="128"/>
      <scheme val="minor"/>
    </font>
    <font>
      <b/>
      <sz val="11"/>
      <color theme="0"/>
      <name val="Meiryo UI"/>
      <family val="3"/>
      <charset val="128"/>
      <scheme val="minor"/>
    </font>
    <font>
      <sz val="11"/>
      <color theme="0"/>
      <name val="Meiryo UI"/>
      <family val="3"/>
      <charset val="128"/>
      <scheme val="minor"/>
    </font>
    <font>
      <sz val="10"/>
      <color theme="0" tint="-0.34998626667073579"/>
      <name val="Meiryo UI"/>
      <family val="3"/>
      <charset val="128"/>
      <scheme val="minor"/>
    </font>
  </fonts>
  <fills count="15">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92D050"/>
        <bgColor indexed="64"/>
      </patternFill>
    </fill>
    <fill>
      <patternFill patternType="solid">
        <fgColor theme="8"/>
        <bgColor indexed="64"/>
      </patternFill>
    </fill>
    <fill>
      <patternFill patternType="solid">
        <fgColor theme="6"/>
        <bgColor indexed="64"/>
      </patternFill>
    </fill>
    <fill>
      <patternFill patternType="solid">
        <fgColor rgb="FFFFFF00"/>
        <bgColor indexed="64"/>
      </patternFill>
    </fill>
  </fills>
  <borders count="5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24994659260841701"/>
      </right>
      <top/>
      <bottom/>
      <diagonal/>
    </border>
    <border>
      <left style="thick">
        <color theme="1"/>
      </left>
      <right style="thin">
        <color theme="0" tint="-0.34998626667073579"/>
      </right>
      <top style="thick">
        <color theme="1"/>
      </top>
      <bottom style="thin">
        <color theme="0" tint="-0.34998626667073579"/>
      </bottom>
      <diagonal/>
    </border>
    <border>
      <left style="thin">
        <color theme="0" tint="-0.34998626667073579"/>
      </left>
      <right style="thin">
        <color theme="0" tint="-0.34998626667073579"/>
      </right>
      <top style="thick">
        <color theme="1"/>
      </top>
      <bottom style="thin">
        <color theme="0" tint="-0.34998626667073579"/>
      </bottom>
      <diagonal/>
    </border>
    <border>
      <left style="thin">
        <color theme="0" tint="-0.34998626667073579"/>
      </left>
      <right style="thick">
        <color theme="1"/>
      </right>
      <top style="thick">
        <color theme="1"/>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right>
      <top style="thin">
        <color theme="0" tint="-0.34998626667073579"/>
      </top>
      <bottom style="thin">
        <color theme="0" tint="-0.34998626667073579"/>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style="thin">
        <color theme="0" tint="-0.34998626667073579"/>
      </top>
      <bottom style="thick">
        <color theme="1"/>
      </bottom>
      <diagonal/>
    </border>
    <border>
      <left style="thin">
        <color theme="0" tint="-0.34998626667073579"/>
      </left>
      <right style="thick">
        <color theme="1"/>
      </right>
      <top style="thin">
        <color theme="0" tint="-0.34998626667073579"/>
      </top>
      <bottom style="thick">
        <color theme="1"/>
      </bottom>
      <diagonal/>
    </border>
    <border>
      <left style="thick">
        <color theme="1"/>
      </left>
      <right style="thick">
        <color theme="1"/>
      </right>
      <top style="thick">
        <color theme="1"/>
      </top>
      <bottom style="thin">
        <color theme="0" tint="-0.34998626667073579"/>
      </bottom>
      <diagonal/>
    </border>
    <border>
      <left style="thick">
        <color theme="1"/>
      </left>
      <right style="thick">
        <color theme="1"/>
      </right>
      <top style="thin">
        <color theme="0" tint="-0.34998626667073579"/>
      </top>
      <bottom style="thin">
        <color theme="0" tint="-0.34998626667073579"/>
      </bottom>
      <diagonal/>
    </border>
    <border>
      <left style="thick">
        <color theme="1"/>
      </left>
      <right style="thick">
        <color theme="1"/>
      </right>
      <top style="thin">
        <color theme="0" tint="-0.34998626667073579"/>
      </top>
      <bottom style="thick">
        <color theme="1"/>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right style="thick">
        <color auto="1"/>
      </right>
      <top style="thin">
        <color theme="0" tint="-0.34998626667073579"/>
      </top>
      <bottom style="thin">
        <color theme="0" tint="-0.34998626667073579"/>
      </bottom>
      <diagonal/>
    </border>
    <border>
      <left style="thick">
        <color theme="1"/>
      </left>
      <right style="thick">
        <color theme="1"/>
      </right>
      <top style="thick">
        <color theme="0" tint="-0.34998626667073579"/>
      </top>
      <bottom style="thin">
        <color theme="0" tint="-0.34998626667073579"/>
      </bottom>
      <diagonal/>
    </border>
    <border>
      <left style="thick">
        <color theme="1"/>
      </left>
      <right style="thick">
        <color theme="1"/>
      </right>
      <top style="thin">
        <color theme="0" tint="-0.34998626667073579"/>
      </top>
      <bottom style="thick">
        <color theme="0" tint="-0.34998626667073579"/>
      </bottom>
      <diagonal/>
    </border>
    <border>
      <left style="thick">
        <color auto="1"/>
      </left>
      <right style="thick">
        <color auto="1"/>
      </right>
      <top style="thick">
        <color auto="1"/>
      </top>
      <bottom style="thin">
        <color theme="0" tint="-0.34998626667073579"/>
      </bottom>
      <diagonal/>
    </border>
    <border>
      <left style="thick">
        <color auto="1"/>
      </left>
      <right style="thick">
        <color auto="1"/>
      </right>
      <top style="thin">
        <color theme="0" tint="-0.34998626667073579"/>
      </top>
      <bottom style="thin">
        <color theme="0" tint="-0.34998626667073579"/>
      </bottom>
      <diagonal/>
    </border>
    <border>
      <left/>
      <right/>
      <top style="thin">
        <color theme="0" tint="-0.34998626667073579"/>
      </top>
      <bottom/>
      <diagonal/>
    </border>
    <border>
      <left/>
      <right/>
      <top/>
      <bottom style="double">
        <color auto="1"/>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ck">
        <color auto="1"/>
      </top>
      <bottom style="thin">
        <color theme="0" tint="-0.34998626667073579"/>
      </bottom>
      <diagonal/>
    </border>
    <border>
      <left style="thick">
        <color auto="1"/>
      </left>
      <right style="thick">
        <color auto="1"/>
      </right>
      <top style="thin">
        <color theme="0" tint="-0.34998626667073579"/>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right style="thin">
        <color theme="0" tint="-0.34998626667073579"/>
      </right>
      <top style="double">
        <color theme="0" tint="-0.34998626667073579"/>
      </top>
      <bottom style="thin">
        <color theme="0" tint="-0.34998626667073579"/>
      </bottom>
      <diagonal/>
    </border>
    <border>
      <left style="thin">
        <color theme="0" tint="-0.34998626667073579"/>
      </left>
      <right style="thick">
        <color theme="1"/>
      </right>
      <top style="thin">
        <color theme="0" tint="-0.34998626667073579"/>
      </top>
      <bottom/>
      <diagonal/>
    </border>
    <border diagonalUp="1">
      <left style="thin">
        <color theme="0" tint="-0.34998626667073579"/>
      </left>
      <right style="thin">
        <color theme="0" tint="-0.34998626667073579"/>
      </right>
      <top style="thick">
        <color theme="1"/>
      </top>
      <bottom style="thin">
        <color theme="0" tint="-0.34998626667073579"/>
      </bottom>
      <diagonal style="thin">
        <color theme="0" tint="-0.34998626667073579"/>
      </diagonal>
    </border>
    <border>
      <left style="thick">
        <color theme="1"/>
      </left>
      <right style="thick">
        <color theme="1"/>
      </right>
      <top style="thick">
        <color theme="1"/>
      </top>
      <bottom style="thick">
        <color theme="1"/>
      </bottom>
      <diagonal/>
    </border>
    <border diagonalUp="1">
      <left/>
      <right style="thin">
        <color theme="0" tint="-0.34998626667073579"/>
      </right>
      <top style="thin">
        <color theme="0" tint="-0.34998626667073579"/>
      </top>
      <bottom style="thin">
        <color theme="0" tint="-0.34998626667073579"/>
      </bottom>
      <diagonal style="thin">
        <color theme="0" tint="-0.34998626667073579"/>
      </diagonal>
    </border>
    <border diagonalUp="1">
      <left style="thin">
        <color theme="0" tint="-0.34998626667073579"/>
      </left>
      <right style="thin">
        <color theme="0" tint="-0.34998626667073579"/>
      </right>
      <top style="thin">
        <color theme="0" tint="-0.34998626667073579"/>
      </top>
      <bottom/>
      <diagonal style="thin">
        <color theme="0" tint="-0.34998626667073579"/>
      </diagonal>
    </border>
    <border diagonalUp="1">
      <left style="thin">
        <color theme="0" tint="-0.34998626667073579"/>
      </left>
      <right style="thin">
        <color theme="0" tint="-0.34998626667073579"/>
      </right>
      <top/>
      <bottom style="thin">
        <color theme="0" tint="-0.34998626667073579"/>
      </bottom>
      <diagonal style="thin">
        <color theme="0" tint="-0.34998626667073579"/>
      </diagonal>
    </border>
    <border diagonalUp="1">
      <left/>
      <right style="thin">
        <color theme="0" tint="-0.34998626667073579"/>
      </right>
      <top style="thin">
        <color theme="0" tint="-0.34998626667073579"/>
      </top>
      <bottom/>
      <diagonal style="thin">
        <color theme="0" tint="-0.34998626667073579"/>
      </diagonal>
    </border>
    <border>
      <left style="thick">
        <color theme="1"/>
      </left>
      <right/>
      <top style="thin">
        <color theme="0" tint="-0.34998626667073579"/>
      </top>
      <bottom style="thin">
        <color theme="0" tint="-0.34998626667073579"/>
      </bottom>
      <diagonal/>
    </border>
    <border>
      <left style="thick">
        <color theme="1"/>
      </left>
      <right/>
      <top style="thin">
        <color theme="0" tint="-0.34998626667073579"/>
      </top>
      <bottom style="thick">
        <color theme="1"/>
      </bottom>
      <diagonal/>
    </border>
    <border>
      <left style="thick">
        <color auto="1"/>
      </left>
      <right style="thick">
        <color auto="1"/>
      </right>
      <top/>
      <bottom style="thin">
        <color theme="0" tint="-0.34998626667073579"/>
      </bottom>
      <diagonal/>
    </border>
    <border>
      <left style="thick">
        <color auto="1"/>
      </left>
      <right style="thick">
        <color auto="1"/>
      </right>
      <top/>
      <bottom/>
      <diagonal/>
    </border>
    <border>
      <left style="thin">
        <color theme="0" tint="-0.34998626667073579"/>
      </left>
      <right style="thin">
        <color theme="0" tint="-0.34998626667073579"/>
      </right>
      <top style="thick">
        <color theme="1"/>
      </top>
      <bottom style="thick">
        <color theme="1"/>
      </bottom>
      <diagonal/>
    </border>
    <border>
      <left style="thin">
        <color theme="0" tint="-0.34998626667073579"/>
      </left>
      <right/>
      <top style="thick">
        <color theme="1"/>
      </top>
      <bottom style="thin">
        <color theme="0" tint="-0.34998626667073579"/>
      </bottom>
      <diagonal/>
    </border>
    <border>
      <left style="thin">
        <color theme="0" tint="-0.34998626667073579"/>
      </left>
      <right/>
      <top style="thin">
        <color theme="0" tint="-0.34998626667073579"/>
      </top>
      <bottom style="thick">
        <color theme="1"/>
      </bottom>
      <diagonal/>
    </border>
  </borders>
  <cellStyleXfs count="4">
    <xf numFmtId="0" fontId="0" fillId="0" borderId="0"/>
    <xf numFmtId="0" fontId="1" fillId="0" borderId="0"/>
    <xf numFmtId="38" fontId="1" fillId="0" borderId="0" applyFont="0" applyFill="0" applyBorder="0" applyAlignment="0" applyProtection="0">
      <alignment vertical="center"/>
    </xf>
    <xf numFmtId="0" fontId="28" fillId="0" borderId="0" applyNumberFormat="0" applyFill="0" applyBorder="0" applyAlignment="0" applyProtection="0"/>
  </cellStyleXfs>
  <cellXfs count="184">
    <xf numFmtId="0" fontId="0" fillId="0" borderId="0" xfId="0"/>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5" borderId="0" xfId="0" applyFill="1" applyAlignment="1">
      <alignment vertical="center"/>
    </xf>
    <xf numFmtId="0" fontId="7" fillId="0" borderId="0" xfId="1" applyFont="1" applyAlignment="1">
      <alignment vertical="center"/>
    </xf>
    <xf numFmtId="0" fontId="9" fillId="4" borderId="0" xfId="0" applyFont="1" applyFill="1" applyAlignment="1">
      <alignment vertical="center"/>
    </xf>
    <xf numFmtId="0" fontId="6" fillId="4" borderId="0" xfId="0" applyFont="1" applyFill="1" applyAlignment="1">
      <alignment vertical="center"/>
    </xf>
    <xf numFmtId="0" fontId="0" fillId="6" borderId="0" xfId="0" applyFill="1" applyAlignment="1">
      <alignment vertical="center"/>
    </xf>
    <xf numFmtId="0" fontId="5" fillId="6" borderId="2" xfId="0" applyFont="1" applyFill="1" applyBorder="1" applyAlignment="1">
      <alignment horizontal="centerContinuous" vertical="center"/>
    </xf>
    <xf numFmtId="0" fontId="0" fillId="6" borderId="4" xfId="0" applyFill="1" applyBorder="1" applyAlignment="1">
      <alignment horizontal="centerContinuous" vertical="center"/>
    </xf>
    <xf numFmtId="0" fontId="0" fillId="6" borderId="3" xfId="0" applyFill="1" applyBorder="1" applyAlignment="1">
      <alignment horizontal="centerContinuous" vertical="center"/>
    </xf>
    <xf numFmtId="0" fontId="4" fillId="6" borderId="0" xfId="0" applyFont="1" applyFill="1" applyAlignment="1">
      <alignment vertical="center"/>
    </xf>
    <xf numFmtId="0" fontId="12" fillId="3" borderId="0" xfId="0" applyFont="1" applyFill="1" applyAlignment="1">
      <alignment vertical="center"/>
    </xf>
    <xf numFmtId="0" fontId="13" fillId="5" borderId="0" xfId="0" applyFont="1" applyFill="1" applyAlignment="1">
      <alignment vertical="center"/>
    </xf>
    <xf numFmtId="0" fontId="14" fillId="5" borderId="0" xfId="0" applyFont="1" applyFill="1" applyAlignment="1">
      <alignment vertical="center"/>
    </xf>
    <xf numFmtId="0" fontId="15" fillId="5" borderId="0" xfId="0" quotePrefix="1" applyFont="1" applyFill="1" applyAlignment="1">
      <alignment horizontal="right" vertical="center"/>
    </xf>
    <xf numFmtId="0" fontId="15" fillId="5" borderId="0" xfId="0" quotePrefix="1" applyFont="1" applyFill="1" applyAlignment="1">
      <alignment vertical="center"/>
    </xf>
    <xf numFmtId="0" fontId="8" fillId="0" borderId="0" xfId="1" applyFont="1" applyAlignment="1">
      <alignment vertical="center"/>
    </xf>
    <xf numFmtId="0" fontId="0" fillId="6" borderId="20" xfId="0" applyFill="1" applyBorder="1" applyAlignment="1">
      <alignment vertical="center"/>
    </xf>
    <xf numFmtId="0" fontId="0" fillId="6" borderId="21" xfId="0" applyFill="1" applyBorder="1" applyAlignment="1">
      <alignment vertical="center"/>
    </xf>
    <xf numFmtId="0" fontId="0" fillId="6" borderId="22" xfId="0" applyFill="1" applyBorder="1" applyAlignment="1">
      <alignment vertical="center"/>
    </xf>
    <xf numFmtId="0" fontId="4" fillId="5" borderId="0" xfId="0" applyFont="1" applyFill="1" applyAlignment="1">
      <alignment vertical="center"/>
    </xf>
    <xf numFmtId="0" fontId="16" fillId="2" borderId="0" xfId="0" applyFont="1" applyFill="1" applyAlignment="1">
      <alignment vertical="center" wrapText="1"/>
    </xf>
    <xf numFmtId="0" fontId="17" fillId="4" borderId="2" xfId="0" applyFont="1" applyFill="1" applyBorder="1" applyAlignment="1">
      <alignment vertical="center" wrapText="1"/>
    </xf>
    <xf numFmtId="0" fontId="17" fillId="4" borderId="4" xfId="0" applyFont="1" applyFill="1" applyBorder="1" applyAlignment="1">
      <alignment vertical="center" wrapText="1"/>
    </xf>
    <xf numFmtId="0" fontId="17" fillId="4" borderId="3" xfId="0" applyFont="1" applyFill="1" applyBorder="1" applyAlignment="1">
      <alignment vertical="center" wrapText="1"/>
    </xf>
    <xf numFmtId="0" fontId="17" fillId="4" borderId="1" xfId="0" applyFont="1" applyFill="1" applyBorder="1" applyAlignment="1">
      <alignment horizontal="center" vertical="center" wrapText="1"/>
    </xf>
    <xf numFmtId="0" fontId="17" fillId="4" borderId="5" xfId="0" applyFont="1" applyFill="1" applyBorder="1" applyAlignment="1">
      <alignment vertical="center" wrapText="1"/>
    </xf>
    <xf numFmtId="0" fontId="18" fillId="3" borderId="5" xfId="0" applyFont="1" applyFill="1" applyBorder="1" applyAlignment="1">
      <alignment vertical="center" wrapText="1"/>
    </xf>
    <xf numFmtId="0" fontId="18" fillId="7" borderId="2" xfId="0" applyFont="1" applyFill="1" applyBorder="1" applyAlignment="1">
      <alignment horizontal="center" vertical="center" wrapText="1"/>
    </xf>
    <xf numFmtId="0" fontId="18" fillId="3" borderId="6" xfId="0" applyFont="1" applyFill="1" applyBorder="1" applyAlignment="1">
      <alignment vertical="center" wrapText="1"/>
    </xf>
    <xf numFmtId="0" fontId="18" fillId="3" borderId="7" xfId="0" applyFont="1" applyFill="1" applyBorder="1" applyAlignment="1">
      <alignment vertical="center" wrapText="1"/>
    </xf>
    <xf numFmtId="0" fontId="18" fillId="7" borderId="1" xfId="0" applyFont="1" applyFill="1" applyBorder="1" applyAlignment="1">
      <alignment horizontal="center" vertical="center" wrapText="1"/>
    </xf>
    <xf numFmtId="0" fontId="17" fillId="4" borderId="23" xfId="0" applyFont="1" applyFill="1" applyBorder="1" applyAlignment="1">
      <alignment vertical="center" wrapText="1"/>
    </xf>
    <xf numFmtId="0" fontId="19" fillId="6" borderId="1" xfId="0" applyFont="1" applyFill="1" applyBorder="1" applyAlignment="1">
      <alignment horizontal="center" vertical="center" wrapText="1"/>
    </xf>
    <xf numFmtId="0" fontId="17" fillId="4" borderId="8" xfId="0" applyFont="1" applyFill="1" applyBorder="1" applyAlignment="1">
      <alignment vertical="center" wrapText="1"/>
    </xf>
    <xf numFmtId="0" fontId="17" fillId="4" borderId="6" xfId="0" applyFont="1" applyFill="1" applyBorder="1" applyAlignment="1">
      <alignment vertical="center" wrapText="1"/>
    </xf>
    <xf numFmtId="0" fontId="18" fillId="3" borderId="2" xfId="0" applyFont="1" applyFill="1" applyBorder="1" applyAlignment="1">
      <alignment vertical="center" wrapText="1"/>
    </xf>
    <xf numFmtId="0" fontId="16" fillId="3" borderId="4" xfId="0" applyFont="1" applyFill="1" applyBorder="1" applyAlignment="1">
      <alignment vertical="center" wrapText="1"/>
    </xf>
    <xf numFmtId="176" fontId="20" fillId="6" borderId="1" xfId="0" applyNumberFormat="1" applyFont="1" applyFill="1" applyBorder="1" applyAlignment="1">
      <alignment vertical="center" wrapText="1"/>
    </xf>
    <xf numFmtId="176" fontId="20" fillId="6" borderId="13" xfId="0" applyNumberFormat="1" applyFont="1" applyFill="1" applyBorder="1" applyAlignment="1">
      <alignment vertical="center" wrapText="1"/>
    </xf>
    <xf numFmtId="0" fontId="21" fillId="5" borderId="0" xfId="0" applyFont="1" applyFill="1" applyAlignment="1">
      <alignment horizontal="right" vertical="center"/>
    </xf>
    <xf numFmtId="0" fontId="15" fillId="5" borderId="0" xfId="0" applyFont="1" applyFill="1" applyAlignment="1">
      <alignment vertical="center"/>
    </xf>
    <xf numFmtId="0" fontId="12" fillId="5" borderId="0" xfId="0" applyFont="1" applyFill="1" applyAlignment="1">
      <alignment horizontal="right" vertical="center"/>
    </xf>
    <xf numFmtId="0" fontId="16" fillId="5" borderId="17" xfId="0" applyFont="1" applyFill="1" applyBorder="1" applyAlignment="1" applyProtection="1">
      <alignment horizontal="center" vertical="center" wrapText="1"/>
      <protection locked="0"/>
    </xf>
    <xf numFmtId="0" fontId="16" fillId="5" borderId="18" xfId="0" applyFont="1" applyFill="1" applyBorder="1" applyAlignment="1" applyProtection="1">
      <alignment horizontal="center" vertical="center" wrapText="1"/>
      <protection locked="0"/>
    </xf>
    <xf numFmtId="0" fontId="16" fillId="5" borderId="19" xfId="0" applyFont="1" applyFill="1" applyBorder="1" applyAlignment="1" applyProtection="1">
      <alignment horizontal="center" vertical="center" wrapText="1"/>
      <protection locked="0"/>
    </xf>
    <xf numFmtId="0" fontId="16" fillId="5" borderId="9" xfId="0" applyFont="1" applyFill="1" applyBorder="1" applyAlignment="1" applyProtection="1">
      <alignment vertical="center" wrapText="1"/>
      <protection locked="0"/>
    </xf>
    <xf numFmtId="0" fontId="16" fillId="5" borderId="11" xfId="0" applyFont="1" applyFill="1" applyBorder="1" applyAlignment="1" applyProtection="1">
      <alignment vertical="center" wrapText="1"/>
      <protection locked="0"/>
    </xf>
    <xf numFmtId="0" fontId="16" fillId="5" borderId="12" xfId="0" applyFont="1" applyFill="1" applyBorder="1" applyAlignment="1" applyProtection="1">
      <alignment vertical="center" wrapText="1"/>
      <protection locked="0"/>
    </xf>
    <xf numFmtId="0" fontId="16" fillId="5" borderId="13" xfId="0" applyFont="1" applyFill="1" applyBorder="1" applyAlignment="1" applyProtection="1">
      <alignment vertical="center" wrapText="1"/>
      <protection locked="0"/>
    </xf>
    <xf numFmtId="0" fontId="16" fillId="5" borderId="14" xfId="0" applyFont="1" applyFill="1" applyBorder="1" applyAlignment="1" applyProtection="1">
      <alignment vertical="center" wrapText="1"/>
      <protection locked="0"/>
    </xf>
    <xf numFmtId="0" fontId="16" fillId="5" borderId="16" xfId="0" applyFont="1" applyFill="1" applyBorder="1" applyAlignment="1" applyProtection="1">
      <alignment vertical="center" wrapText="1"/>
      <protection locked="0"/>
    </xf>
    <xf numFmtId="176" fontId="16" fillId="5" borderId="10" xfId="0" applyNumberFormat="1" applyFont="1" applyFill="1" applyBorder="1" applyAlignment="1" applyProtection="1">
      <alignment vertical="center" wrapText="1"/>
      <protection locked="0"/>
    </xf>
    <xf numFmtId="176" fontId="16" fillId="5" borderId="1" xfId="0" applyNumberFormat="1" applyFont="1" applyFill="1" applyBorder="1" applyAlignment="1" applyProtection="1">
      <alignment vertical="center" wrapText="1"/>
      <protection locked="0"/>
    </xf>
    <xf numFmtId="176" fontId="16" fillId="5" borderId="15" xfId="0" applyNumberFormat="1" applyFont="1" applyFill="1" applyBorder="1" applyAlignment="1" applyProtection="1">
      <alignment vertical="center" wrapText="1"/>
      <protection locked="0"/>
    </xf>
    <xf numFmtId="176" fontId="16" fillId="5" borderId="11" xfId="0" applyNumberFormat="1" applyFont="1" applyFill="1" applyBorder="1" applyAlignment="1" applyProtection="1">
      <alignment vertical="center" wrapText="1"/>
      <protection locked="0"/>
    </xf>
    <xf numFmtId="176" fontId="16" fillId="5" borderId="13" xfId="0" applyNumberFormat="1" applyFont="1" applyFill="1" applyBorder="1" applyAlignment="1" applyProtection="1">
      <alignment vertical="center" wrapText="1"/>
      <protection locked="0"/>
    </xf>
    <xf numFmtId="176" fontId="16" fillId="5" borderId="16" xfId="0" applyNumberFormat="1" applyFont="1" applyFill="1" applyBorder="1" applyAlignment="1" applyProtection="1">
      <alignment vertical="center" wrapText="1"/>
      <protection locked="0"/>
    </xf>
    <xf numFmtId="0" fontId="22" fillId="2" borderId="0" xfId="0" applyFont="1" applyFill="1" applyAlignment="1">
      <alignment horizontal="center" vertical="center" wrapText="1"/>
    </xf>
    <xf numFmtId="0" fontId="0" fillId="0" borderId="29" xfId="0" applyBorder="1" applyAlignment="1">
      <alignment vertical="center"/>
    </xf>
    <xf numFmtId="12" fontId="0" fillId="0" borderId="0" xfId="0" applyNumberFormat="1" applyAlignment="1">
      <alignment vertical="center"/>
    </xf>
    <xf numFmtId="0" fontId="16" fillId="5" borderId="26" xfId="0" applyFont="1" applyFill="1" applyBorder="1" applyAlignment="1" applyProtection="1">
      <alignment horizontal="center" vertical="center" wrapText="1"/>
      <protection locked="0"/>
    </xf>
    <xf numFmtId="0" fontId="16" fillId="5" borderId="27" xfId="0" applyFont="1" applyFill="1" applyBorder="1" applyAlignment="1" applyProtection="1">
      <alignment horizontal="center" vertical="center" wrapText="1"/>
      <protection locked="0"/>
    </xf>
    <xf numFmtId="176" fontId="0" fillId="0" borderId="0" xfId="0" applyNumberFormat="1" applyAlignment="1">
      <alignment vertical="center"/>
    </xf>
    <xf numFmtId="0" fontId="17" fillId="4" borderId="2" xfId="0" applyFont="1" applyFill="1" applyBorder="1" applyAlignment="1">
      <alignment vertical="center"/>
    </xf>
    <xf numFmtId="0" fontId="16" fillId="2" borderId="0" xfId="0" applyFont="1" applyFill="1" applyAlignment="1">
      <alignment horizontal="left" vertical="center" wrapText="1"/>
    </xf>
    <xf numFmtId="0" fontId="22" fillId="2" borderId="0" xfId="0" applyFont="1" applyFill="1" applyAlignment="1">
      <alignment horizontal="left" vertical="center" wrapText="1"/>
    </xf>
    <xf numFmtId="0" fontId="17" fillId="9" borderId="5" xfId="0" applyFont="1" applyFill="1" applyBorder="1" applyAlignment="1">
      <alignment vertical="center" wrapText="1"/>
    </xf>
    <xf numFmtId="0" fontId="18" fillId="3" borderId="30" xfId="0" applyFont="1" applyFill="1" applyBorder="1" applyAlignment="1">
      <alignment vertical="center" wrapText="1"/>
    </xf>
    <xf numFmtId="0" fontId="19" fillId="2" borderId="28" xfId="0" applyFont="1" applyFill="1" applyBorder="1" applyAlignment="1">
      <alignment vertical="center" wrapText="1"/>
    </xf>
    <xf numFmtId="176" fontId="16" fillId="5" borderId="32" xfId="0" applyNumberFormat="1" applyFont="1" applyFill="1" applyBorder="1" applyAlignment="1" applyProtection="1">
      <alignment horizontal="center" vertical="center" wrapText="1"/>
      <protection locked="0"/>
    </xf>
    <xf numFmtId="0" fontId="16" fillId="3" borderId="28" xfId="0" applyFont="1" applyFill="1" applyBorder="1" applyAlignment="1">
      <alignment vertical="center" wrapText="1"/>
    </xf>
    <xf numFmtId="0" fontId="18" fillId="3" borderId="34" xfId="0" applyFont="1" applyFill="1" applyBorder="1" applyAlignment="1">
      <alignment vertical="center" wrapText="1"/>
    </xf>
    <xf numFmtId="0" fontId="16" fillId="3" borderId="35" xfId="0" applyFont="1" applyFill="1" applyBorder="1" applyAlignment="1">
      <alignment vertical="center" wrapText="1"/>
    </xf>
    <xf numFmtId="176" fontId="20" fillId="6" borderId="5" xfId="0" applyNumberFormat="1" applyFont="1" applyFill="1" applyBorder="1" applyAlignment="1">
      <alignment vertical="center" wrapText="1"/>
    </xf>
    <xf numFmtId="176" fontId="20" fillId="6" borderId="36" xfId="0" applyNumberFormat="1" applyFont="1" applyFill="1" applyBorder="1" applyAlignment="1">
      <alignment vertical="center" wrapText="1"/>
    </xf>
    <xf numFmtId="176" fontId="24" fillId="6" borderId="33" xfId="0" applyNumberFormat="1" applyFont="1" applyFill="1" applyBorder="1" applyAlignment="1">
      <alignment vertical="center" wrapText="1"/>
    </xf>
    <xf numFmtId="176" fontId="20" fillId="6" borderId="24" xfId="0" applyNumberFormat="1" applyFont="1" applyFill="1" applyBorder="1" applyAlignment="1">
      <alignment horizontal="right" vertical="center" wrapText="1"/>
    </xf>
    <xf numFmtId="176" fontId="20" fillId="6" borderId="18" xfId="0" applyNumberFormat="1" applyFont="1" applyFill="1" applyBorder="1" applyAlignment="1">
      <alignment horizontal="right" vertical="center" wrapText="1"/>
    </xf>
    <xf numFmtId="176" fontId="20" fillId="6" borderId="25" xfId="0" applyNumberFormat="1" applyFont="1" applyFill="1" applyBorder="1" applyAlignment="1">
      <alignment horizontal="right" vertical="center" wrapText="1"/>
    </xf>
    <xf numFmtId="0" fontId="17" fillId="9" borderId="1" xfId="0" applyFont="1" applyFill="1" applyBorder="1" applyAlignment="1">
      <alignment vertical="center" wrapText="1"/>
    </xf>
    <xf numFmtId="0" fontId="18" fillId="3" borderId="1" xfId="0" applyFont="1" applyFill="1" applyBorder="1" applyAlignment="1">
      <alignment vertical="center" wrapText="1"/>
    </xf>
    <xf numFmtId="0" fontId="16" fillId="4" borderId="4" xfId="0" applyFont="1" applyFill="1" applyBorder="1" applyAlignment="1">
      <alignment vertical="center" wrapText="1"/>
    </xf>
    <xf numFmtId="0" fontId="16" fillId="4" borderId="3" xfId="0" applyFont="1" applyFill="1" applyBorder="1" applyAlignment="1">
      <alignment vertical="center" wrapText="1"/>
    </xf>
    <xf numFmtId="0" fontId="16" fillId="6" borderId="39" xfId="0" applyFont="1" applyFill="1" applyBorder="1" applyAlignment="1">
      <alignment vertical="center" wrapText="1"/>
    </xf>
    <xf numFmtId="0" fontId="16" fillId="6" borderId="40" xfId="0" applyFont="1" applyFill="1" applyBorder="1" applyAlignment="1">
      <alignment vertical="center" wrapText="1"/>
    </xf>
    <xf numFmtId="176" fontId="20" fillId="6" borderId="6" xfId="0" applyNumberFormat="1" applyFont="1" applyFill="1" applyBorder="1" applyAlignment="1">
      <alignment vertical="center" wrapText="1"/>
    </xf>
    <xf numFmtId="176" fontId="20" fillId="6" borderId="7" xfId="0" applyNumberFormat="1" applyFont="1" applyFill="1" applyBorder="1" applyAlignment="1">
      <alignment vertical="center" wrapText="1"/>
    </xf>
    <xf numFmtId="0" fontId="16" fillId="6" borderId="41" xfId="0" applyFont="1" applyFill="1" applyBorder="1" applyAlignment="1">
      <alignment vertical="center" wrapText="1"/>
    </xf>
    <xf numFmtId="176" fontId="16" fillId="5" borderId="38" xfId="0" applyNumberFormat="1" applyFont="1" applyFill="1" applyBorder="1" applyAlignment="1">
      <alignment vertical="center" wrapText="1"/>
    </xf>
    <xf numFmtId="176" fontId="16" fillId="5" borderId="9" xfId="0" applyNumberFormat="1" applyFont="1" applyFill="1" applyBorder="1" applyAlignment="1">
      <alignment vertical="center" wrapText="1"/>
    </xf>
    <xf numFmtId="0" fontId="16" fillId="5" borderId="11" xfId="0" applyFont="1" applyFill="1" applyBorder="1" applyAlignment="1">
      <alignment vertical="center" wrapText="1"/>
    </xf>
    <xf numFmtId="176" fontId="16" fillId="5" borderId="14" xfId="0" applyNumberFormat="1" applyFont="1" applyFill="1" applyBorder="1" applyAlignment="1">
      <alignment vertical="center" wrapText="1"/>
    </xf>
    <xf numFmtId="0" fontId="16" fillId="5" borderId="16" xfId="0" applyFont="1" applyFill="1" applyBorder="1" applyAlignment="1">
      <alignment vertical="center" wrapText="1"/>
    </xf>
    <xf numFmtId="0" fontId="16" fillId="6" borderId="42" xfId="0" applyFont="1" applyFill="1" applyBorder="1" applyAlignment="1">
      <alignment vertical="center" wrapText="1"/>
    </xf>
    <xf numFmtId="176" fontId="16" fillId="5" borderId="17" xfId="0" applyNumberFormat="1" applyFont="1" applyFill="1" applyBorder="1" applyAlignment="1">
      <alignment vertical="center" wrapText="1"/>
    </xf>
    <xf numFmtId="176" fontId="16" fillId="5" borderId="43" xfId="0" applyNumberFormat="1" applyFont="1" applyFill="1" applyBorder="1" applyAlignment="1">
      <alignment vertical="center" wrapText="1"/>
    </xf>
    <xf numFmtId="176" fontId="16" fillId="5" borderId="44" xfId="0" applyNumberFormat="1" applyFont="1" applyFill="1" applyBorder="1" applyAlignment="1">
      <alignment vertical="center" wrapText="1"/>
    </xf>
    <xf numFmtId="0" fontId="11" fillId="5" borderId="0" xfId="0" applyFont="1" applyFill="1" applyAlignment="1">
      <alignment horizontal="right" vertical="center"/>
    </xf>
    <xf numFmtId="0" fontId="16" fillId="5" borderId="45" xfId="0" applyFont="1" applyFill="1" applyBorder="1" applyAlignment="1" applyProtection="1">
      <alignment horizontal="center" vertical="center" wrapText="1"/>
      <protection locked="0"/>
    </xf>
    <xf numFmtId="0" fontId="16" fillId="5" borderId="48" xfId="0" applyFont="1" applyFill="1" applyBorder="1" applyAlignment="1" applyProtection="1">
      <alignment vertical="center" wrapText="1"/>
      <protection locked="0"/>
    </xf>
    <xf numFmtId="0" fontId="16" fillId="5" borderId="2" xfId="0" applyFont="1" applyFill="1" applyBorder="1" applyAlignment="1" applyProtection="1">
      <alignment vertical="center" wrapText="1"/>
      <protection locked="0"/>
    </xf>
    <xf numFmtId="0" fontId="16" fillId="5" borderId="49" xfId="0" applyFont="1" applyFill="1" applyBorder="1" applyAlignment="1" applyProtection="1">
      <alignment vertical="center" wrapText="1"/>
      <protection locked="0"/>
    </xf>
    <xf numFmtId="177" fontId="16" fillId="5" borderId="46" xfId="0" applyNumberFormat="1" applyFont="1" applyFill="1" applyBorder="1" applyAlignment="1" applyProtection="1">
      <alignment horizontal="center" vertical="center" wrapText="1"/>
      <protection locked="0"/>
    </xf>
    <xf numFmtId="0" fontId="0" fillId="0" borderId="29" xfId="0" applyBorder="1" applyAlignment="1">
      <alignment horizontal="center" vertical="center"/>
    </xf>
    <xf numFmtId="0" fontId="0" fillId="5" borderId="4" xfId="0" applyFill="1" applyBorder="1" applyAlignment="1">
      <alignment vertical="center" wrapText="1"/>
    </xf>
    <xf numFmtId="0" fontId="0" fillId="10" borderId="0" xfId="0" applyFill="1" applyAlignment="1">
      <alignment vertical="center"/>
    </xf>
    <xf numFmtId="0" fontId="4" fillId="10" borderId="0" xfId="0" applyFont="1" applyFill="1" applyAlignment="1">
      <alignment vertical="center"/>
    </xf>
    <xf numFmtId="0" fontId="27" fillId="10" borderId="0" xfId="0" applyFont="1" applyFill="1" applyAlignment="1">
      <alignment horizontal="right" vertical="center"/>
    </xf>
    <xf numFmtId="0" fontId="0" fillId="5" borderId="4" xfId="0" applyFill="1" applyBorder="1" applyAlignment="1">
      <alignment vertical="center"/>
    </xf>
    <xf numFmtId="0" fontId="29" fillId="5" borderId="0" xfId="0" applyFont="1" applyFill="1" applyAlignment="1">
      <alignment vertical="center"/>
    </xf>
    <xf numFmtId="0" fontId="29" fillId="5" borderId="0" xfId="0" applyFont="1" applyFill="1" applyAlignment="1">
      <alignment horizontal="right" vertical="center"/>
    </xf>
    <xf numFmtId="0" fontId="30" fillId="5" borderId="0" xfId="0" applyFont="1" applyFill="1" applyAlignment="1">
      <alignment vertical="center"/>
    </xf>
    <xf numFmtId="0" fontId="34" fillId="5" borderId="0" xfId="0" applyFont="1" applyFill="1" applyAlignment="1">
      <alignment vertical="center"/>
    </xf>
    <xf numFmtId="0" fontId="12" fillId="5" borderId="0" xfId="0" applyFont="1" applyFill="1" applyAlignment="1">
      <alignment vertical="center"/>
    </xf>
    <xf numFmtId="0" fontId="35" fillId="0" borderId="0" xfId="0" applyFont="1"/>
    <xf numFmtId="0" fontId="36" fillId="11" borderId="0" xfId="0" applyFont="1" applyFill="1"/>
    <xf numFmtId="0" fontId="35" fillId="11" borderId="0" xfId="0" applyFont="1" applyFill="1"/>
    <xf numFmtId="0" fontId="36" fillId="0" borderId="0" xfId="0" applyFont="1"/>
    <xf numFmtId="49" fontId="35" fillId="0" borderId="0" xfId="0" applyNumberFormat="1" applyFont="1"/>
    <xf numFmtId="0" fontId="35" fillId="0" borderId="0" xfId="2" applyNumberFormat="1" applyFont="1" applyAlignment="1"/>
    <xf numFmtId="38" fontId="35" fillId="0" borderId="0" xfId="2" applyFont="1" applyAlignment="1"/>
    <xf numFmtId="0" fontId="16" fillId="3" borderId="6" xfId="0" applyFont="1" applyFill="1" applyBorder="1" applyAlignment="1">
      <alignment vertical="center" wrapText="1"/>
    </xf>
    <xf numFmtId="0" fontId="15" fillId="10" borderId="0" xfId="0" applyFont="1" applyFill="1" applyAlignment="1">
      <alignment vertical="center"/>
    </xf>
    <xf numFmtId="0" fontId="12" fillId="10" borderId="0" xfId="0" applyFont="1" applyFill="1" applyAlignment="1">
      <alignment vertical="center"/>
    </xf>
    <xf numFmtId="0" fontId="12" fillId="10" borderId="0" xfId="0" applyFont="1" applyFill="1" applyAlignment="1">
      <alignment horizontal="right" vertical="center"/>
    </xf>
    <xf numFmtId="0" fontId="12" fillId="10" borderId="0" xfId="0" applyFont="1" applyFill="1" applyAlignment="1">
      <alignment horizontal="left" vertical="center"/>
    </xf>
    <xf numFmtId="0" fontId="38" fillId="4" borderId="0" xfId="0" applyFont="1" applyFill="1" applyAlignment="1">
      <alignment horizontal="left" vertical="center"/>
    </xf>
    <xf numFmtId="0" fontId="39" fillId="4" borderId="0" xfId="0" applyFont="1" applyFill="1" applyAlignment="1">
      <alignment vertical="center"/>
    </xf>
    <xf numFmtId="0" fontId="38" fillId="12" borderId="0" xfId="0" applyFont="1" applyFill="1" applyAlignment="1">
      <alignment horizontal="left" vertical="center"/>
    </xf>
    <xf numFmtId="0" fontId="39" fillId="12" borderId="0" xfId="0" applyFont="1" applyFill="1" applyAlignment="1">
      <alignment vertical="center"/>
    </xf>
    <xf numFmtId="0" fontId="38" fillId="13" borderId="0" xfId="0" applyFont="1" applyFill="1" applyAlignment="1">
      <alignment horizontal="left" vertical="center"/>
    </xf>
    <xf numFmtId="0" fontId="39" fillId="13" borderId="0" xfId="0" applyFont="1" applyFill="1" applyAlignment="1">
      <alignment vertical="center"/>
    </xf>
    <xf numFmtId="0" fontId="26" fillId="5" borderId="11" xfId="0" applyFont="1" applyFill="1" applyBorder="1" applyAlignment="1" applyProtection="1">
      <alignment horizontal="center" vertical="center" wrapText="1"/>
      <protection locked="0"/>
    </xf>
    <xf numFmtId="0" fontId="26" fillId="5" borderId="13" xfId="0" applyFont="1" applyFill="1" applyBorder="1" applyAlignment="1" applyProtection="1">
      <alignment horizontal="center" vertical="center" wrapText="1"/>
      <protection locked="0"/>
    </xf>
    <xf numFmtId="0" fontId="26" fillId="5" borderId="16" xfId="0" applyFont="1" applyFill="1" applyBorder="1" applyAlignment="1" applyProtection="1">
      <alignment horizontal="center" vertical="center" wrapText="1"/>
      <protection locked="0"/>
    </xf>
    <xf numFmtId="176" fontId="16" fillId="5" borderId="38" xfId="0" applyNumberFormat="1" applyFont="1" applyFill="1" applyBorder="1" applyAlignment="1" applyProtection="1">
      <alignment vertical="center" wrapText="1"/>
      <protection locked="0"/>
    </xf>
    <xf numFmtId="176" fontId="16" fillId="5" borderId="9" xfId="0" applyNumberFormat="1" applyFont="1" applyFill="1" applyBorder="1" applyAlignment="1" applyProtection="1">
      <alignment vertical="center" wrapText="1"/>
      <protection locked="0"/>
    </xf>
    <xf numFmtId="176" fontId="16" fillId="5" borderId="14" xfId="0" applyNumberFormat="1" applyFont="1" applyFill="1" applyBorder="1" applyAlignment="1" applyProtection="1">
      <alignment vertical="center" wrapText="1"/>
      <protection locked="0"/>
    </xf>
    <xf numFmtId="176" fontId="16" fillId="5" borderId="17" xfId="0" applyNumberFormat="1" applyFont="1" applyFill="1" applyBorder="1" applyAlignment="1" applyProtection="1">
      <alignment vertical="center" wrapText="1"/>
      <protection locked="0"/>
    </xf>
    <xf numFmtId="176" fontId="16" fillId="5" borderId="43" xfId="0" applyNumberFormat="1" applyFont="1" applyFill="1" applyBorder="1" applyAlignment="1" applyProtection="1">
      <alignment vertical="center" wrapText="1"/>
      <protection locked="0"/>
    </xf>
    <xf numFmtId="176" fontId="16" fillId="5" borderId="44" xfId="0" applyNumberFormat="1" applyFont="1" applyFill="1" applyBorder="1" applyAlignment="1" applyProtection="1">
      <alignment vertical="center" wrapText="1"/>
      <protection locked="0"/>
    </xf>
    <xf numFmtId="0" fontId="20" fillId="6" borderId="47" xfId="0" applyFont="1" applyFill="1" applyBorder="1" applyAlignment="1">
      <alignment horizontal="center" vertical="center" wrapText="1"/>
    </xf>
    <xf numFmtId="12" fontId="20" fillId="6" borderId="31" xfId="2" applyNumberFormat="1" applyFont="1" applyFill="1" applyBorder="1" applyAlignment="1" applyProtection="1">
      <alignment horizontal="center" vertical="center" wrapText="1"/>
    </xf>
    <xf numFmtId="176" fontId="20" fillId="6" borderId="7" xfId="0" applyNumberFormat="1" applyFont="1" applyFill="1" applyBorder="1" applyAlignment="1">
      <alignment horizontal="center" vertical="center" wrapText="1"/>
    </xf>
    <xf numFmtId="176" fontId="20" fillId="6" borderId="1" xfId="0" applyNumberFormat="1" applyFont="1" applyFill="1" applyBorder="1" applyAlignment="1">
      <alignment horizontal="center" vertical="center" wrapText="1"/>
    </xf>
    <xf numFmtId="0" fontId="16" fillId="6" borderId="37" xfId="0" applyFont="1" applyFill="1" applyBorder="1" applyAlignment="1">
      <alignment horizontal="center" vertical="center" wrapText="1"/>
    </xf>
    <xf numFmtId="0" fontId="16" fillId="6" borderId="37" xfId="0" applyFont="1" applyFill="1" applyBorder="1" applyAlignment="1">
      <alignment vertical="center" wrapText="1"/>
    </xf>
    <xf numFmtId="0" fontId="35" fillId="14" borderId="0" xfId="0" applyFont="1" applyFill="1"/>
    <xf numFmtId="49" fontId="40" fillId="0" borderId="0" xfId="0" applyNumberFormat="1" applyFont="1"/>
    <xf numFmtId="0" fontId="8" fillId="5" borderId="20" xfId="1" applyFont="1" applyFill="1" applyBorder="1" applyAlignment="1">
      <alignment vertical="center"/>
    </xf>
    <xf numFmtId="0" fontId="8" fillId="5" borderId="21" xfId="1" applyFont="1" applyFill="1" applyBorder="1" applyAlignment="1">
      <alignment vertical="center"/>
    </xf>
    <xf numFmtId="0" fontId="8" fillId="5" borderId="22" xfId="1" applyFont="1" applyFill="1" applyBorder="1" applyAlignment="1">
      <alignment vertical="center"/>
    </xf>
    <xf numFmtId="0" fontId="16" fillId="5" borderId="26" xfId="0" applyFont="1" applyFill="1" applyBorder="1" applyAlignment="1">
      <alignment horizontal="center" vertical="center" wrapText="1"/>
    </xf>
    <xf numFmtId="177" fontId="16" fillId="5" borderId="46" xfId="0" applyNumberFormat="1" applyFont="1" applyFill="1" applyBorder="1" applyAlignment="1">
      <alignment horizontal="center" vertical="center" wrapText="1"/>
    </xf>
    <xf numFmtId="0" fontId="16" fillId="5" borderId="45" xfId="0" applyFont="1" applyFill="1" applyBorder="1" applyAlignment="1">
      <alignment horizontal="center" vertical="center" wrapText="1"/>
    </xf>
    <xf numFmtId="0" fontId="16" fillId="5" borderId="27" xfId="0" applyFont="1" applyFill="1" applyBorder="1" applyAlignment="1">
      <alignment horizontal="center" vertical="center" wrapText="1"/>
    </xf>
    <xf numFmtId="176" fontId="16" fillId="5" borderId="32" xfId="0" applyNumberFormat="1"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6" fillId="5" borderId="9" xfId="0" applyFont="1" applyFill="1" applyBorder="1" applyAlignment="1">
      <alignment vertical="center" wrapText="1"/>
    </xf>
    <xf numFmtId="0" fontId="16" fillId="5" borderId="18" xfId="0" applyFont="1" applyFill="1" applyBorder="1" applyAlignment="1">
      <alignment horizontal="center" vertical="center" wrapText="1"/>
    </xf>
    <xf numFmtId="0" fontId="16" fillId="5" borderId="12" xfId="0" applyFont="1" applyFill="1" applyBorder="1" applyAlignment="1">
      <alignment vertical="center" wrapText="1"/>
    </xf>
    <xf numFmtId="0" fontId="16" fillId="5" borderId="13" xfId="0" applyFont="1" applyFill="1" applyBorder="1" applyAlignment="1">
      <alignment vertical="center" wrapText="1"/>
    </xf>
    <xf numFmtId="0" fontId="16" fillId="5" borderId="19" xfId="0" applyFont="1" applyFill="1" applyBorder="1" applyAlignment="1">
      <alignment horizontal="center" vertical="center" wrapText="1"/>
    </xf>
    <xf numFmtId="0" fontId="16" fillId="5" borderId="14" xfId="0" applyFont="1" applyFill="1" applyBorder="1" applyAlignment="1">
      <alignment vertical="center" wrapText="1"/>
    </xf>
    <xf numFmtId="176" fontId="16" fillId="5" borderId="10" xfId="0" applyNumberFormat="1" applyFont="1" applyFill="1" applyBorder="1" applyAlignment="1">
      <alignment vertical="center" wrapText="1"/>
    </xf>
    <xf numFmtId="176" fontId="16" fillId="5" borderId="11" xfId="0" applyNumberFormat="1" applyFont="1" applyFill="1" applyBorder="1" applyAlignment="1">
      <alignment vertical="center" wrapText="1"/>
    </xf>
    <xf numFmtId="0" fontId="16" fillId="5" borderId="48" xfId="0" applyFont="1" applyFill="1" applyBorder="1" applyAlignment="1">
      <alignment vertical="center" wrapText="1"/>
    </xf>
    <xf numFmtId="0" fontId="26" fillId="5" borderId="11" xfId="0" applyFont="1" applyFill="1" applyBorder="1" applyAlignment="1">
      <alignment horizontal="center" vertical="center" wrapText="1"/>
    </xf>
    <xf numFmtId="176" fontId="16" fillId="5" borderId="1" xfId="0" applyNumberFormat="1" applyFont="1" applyFill="1" applyBorder="1" applyAlignment="1">
      <alignment vertical="center" wrapText="1"/>
    </xf>
    <xf numFmtId="176" fontId="16" fillId="5" borderId="13" xfId="0" applyNumberFormat="1" applyFont="1" applyFill="1" applyBorder="1" applyAlignment="1">
      <alignment vertical="center" wrapText="1"/>
    </xf>
    <xf numFmtId="0" fontId="16" fillId="5" borderId="2" xfId="0" applyFont="1" applyFill="1" applyBorder="1" applyAlignment="1">
      <alignment vertical="center" wrapText="1"/>
    </xf>
    <xf numFmtId="0" fontId="26" fillId="5" borderId="13" xfId="0" applyFont="1" applyFill="1" applyBorder="1" applyAlignment="1">
      <alignment horizontal="center" vertical="center" wrapText="1"/>
    </xf>
    <xf numFmtId="176" fontId="16" fillId="5" borderId="15" xfId="0" applyNumberFormat="1" applyFont="1" applyFill="1" applyBorder="1" applyAlignment="1">
      <alignment vertical="center" wrapText="1"/>
    </xf>
    <xf numFmtId="176" fontId="16" fillId="5" borderId="16" xfId="0" applyNumberFormat="1" applyFont="1" applyFill="1" applyBorder="1" applyAlignment="1">
      <alignment vertical="center" wrapText="1"/>
    </xf>
    <xf numFmtId="0" fontId="16" fillId="5" borderId="49" xfId="0" applyFont="1" applyFill="1" applyBorder="1" applyAlignment="1">
      <alignment vertical="center" wrapText="1"/>
    </xf>
    <xf numFmtId="0" fontId="26" fillId="5" borderId="16" xfId="0" applyFont="1" applyFill="1" applyBorder="1" applyAlignment="1">
      <alignment horizontal="center" vertical="center" wrapText="1"/>
    </xf>
    <xf numFmtId="0" fontId="28" fillId="8" borderId="4" xfId="3" applyFill="1" applyBorder="1" applyAlignment="1">
      <alignment horizontal="center" vertical="center" wrapText="1"/>
    </xf>
    <xf numFmtId="0" fontId="28" fillId="8" borderId="4" xfId="3" applyFill="1" applyBorder="1" applyAlignment="1">
      <alignment horizontal="center" vertical="center"/>
    </xf>
    <xf numFmtId="0" fontId="0" fillId="5" borderId="4" xfId="0" applyFill="1" applyBorder="1" applyAlignment="1">
      <alignment vertical="center" wrapText="1"/>
    </xf>
    <xf numFmtId="0" fontId="0" fillId="6" borderId="4" xfId="0" applyFill="1" applyBorder="1" applyAlignment="1">
      <alignment horizontal="center" vertical="center"/>
    </xf>
    <xf numFmtId="0" fontId="4" fillId="8" borderId="4" xfId="0" applyFont="1" applyFill="1" applyBorder="1" applyAlignment="1">
      <alignment horizontal="center" vertical="center"/>
    </xf>
  </cellXfs>
  <cellStyles count="4">
    <cellStyle name="ハイパーリンク" xfId="3" builtinId="8"/>
    <cellStyle name="桁区切り" xfId="2" builtinId="6"/>
    <cellStyle name="標準" xfId="0" builtinId="0"/>
    <cellStyle name="標準 2" xfId="1" xr:uid="{5B4E9D0D-9E94-4655-B078-E64577C9A415}"/>
  </cellStyles>
  <dxfs count="141">
    <dxf>
      <fill>
        <patternFill>
          <bgColor theme="0" tint="-0.34998626667073579"/>
        </patternFill>
      </fill>
    </dxf>
    <dxf>
      <font>
        <color rgb="FFC00000"/>
      </font>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C00000"/>
      </font>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C00000"/>
      </font>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C00000"/>
      </font>
      <fill>
        <patternFill>
          <bgColor theme="8"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C7BD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svg"/><Relationship Id="rId7" Type="http://schemas.openxmlformats.org/officeDocument/2006/relationships/image" Target="../media/image7.sv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sv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178</xdr:row>
      <xdr:rowOff>0</xdr:rowOff>
    </xdr:from>
    <xdr:to>
      <xdr:col>41</xdr:col>
      <xdr:colOff>0</xdr:colOff>
      <xdr:row>194</xdr:row>
      <xdr:rowOff>8795</xdr:rowOff>
    </xdr:to>
    <xdr:pic>
      <xdr:nvPicPr>
        <xdr:cNvPr id="45" name="図 44">
          <a:extLst>
            <a:ext uri="{FF2B5EF4-FFF2-40B4-BE49-F238E27FC236}">
              <a16:creationId xmlns:a16="http://schemas.microsoft.com/office/drawing/2014/main" id="{2102D779-03BB-44DE-85C4-552F8C00B172}"/>
            </a:ext>
          </a:extLst>
        </xdr:cNvPr>
        <xdr:cNvPicPr>
          <a:picLocks noChangeAspect="1"/>
        </xdr:cNvPicPr>
      </xdr:nvPicPr>
      <xdr:blipFill>
        <a:blip xmlns:r="http://schemas.openxmlformats.org/officeDocument/2006/relationships" r:embed="rId1"/>
        <a:stretch>
          <a:fillRect/>
        </a:stretch>
      </xdr:blipFill>
      <xdr:spPr>
        <a:xfrm>
          <a:off x="979714" y="35201679"/>
          <a:ext cx="9062357" cy="3274509"/>
        </a:xfrm>
        <a:prstGeom prst="rect">
          <a:avLst/>
        </a:prstGeom>
      </xdr:spPr>
    </xdr:pic>
    <xdr:clientData/>
  </xdr:twoCellAnchor>
  <xdr:twoCellAnchor editAs="oneCell">
    <xdr:from>
      <xdr:col>7</xdr:col>
      <xdr:colOff>175075</xdr:colOff>
      <xdr:row>85</xdr:row>
      <xdr:rowOff>47145</xdr:rowOff>
    </xdr:from>
    <xdr:to>
      <xdr:col>33</xdr:col>
      <xdr:colOff>170962</xdr:colOff>
      <xdr:row>104</xdr:row>
      <xdr:rowOff>135615</xdr:rowOff>
    </xdr:to>
    <xdr:pic>
      <xdr:nvPicPr>
        <xdr:cNvPr id="11" name="グラフィックス 10">
          <a:extLst>
            <a:ext uri="{FF2B5EF4-FFF2-40B4-BE49-F238E27FC236}">
              <a16:creationId xmlns:a16="http://schemas.microsoft.com/office/drawing/2014/main" id="{F1E2F754-78C2-8C08-7FCC-FF3700BAF02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826658" y="15925058"/>
          <a:ext cx="6130336" cy="3741176"/>
        </a:xfrm>
        <a:prstGeom prst="rect">
          <a:avLst/>
        </a:prstGeom>
      </xdr:spPr>
    </xdr:pic>
    <xdr:clientData/>
  </xdr:twoCellAnchor>
  <xdr:twoCellAnchor editAs="oneCell">
    <xdr:from>
      <xdr:col>7</xdr:col>
      <xdr:colOff>168896</xdr:colOff>
      <xdr:row>107</xdr:row>
      <xdr:rowOff>51251</xdr:rowOff>
    </xdr:from>
    <xdr:to>
      <xdr:col>33</xdr:col>
      <xdr:colOff>170962</xdr:colOff>
      <xdr:row>127</xdr:row>
      <xdr:rowOff>20946</xdr:rowOff>
    </xdr:to>
    <xdr:pic>
      <xdr:nvPicPr>
        <xdr:cNvPr id="12" name="グラフィックス 11">
          <a:extLst>
            <a:ext uri="{FF2B5EF4-FFF2-40B4-BE49-F238E27FC236}">
              <a16:creationId xmlns:a16="http://schemas.microsoft.com/office/drawing/2014/main" id="{9B12880B-147D-E90D-E58B-3946BE4EEEB8}"/>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835771" y="20172814"/>
          <a:ext cx="6193316" cy="3839226"/>
        </a:xfrm>
        <a:prstGeom prst="rect">
          <a:avLst/>
        </a:prstGeom>
      </xdr:spPr>
    </xdr:pic>
    <xdr:clientData/>
  </xdr:twoCellAnchor>
  <xdr:twoCellAnchor editAs="oneCell">
    <xdr:from>
      <xdr:col>7</xdr:col>
      <xdr:colOff>168517</xdr:colOff>
      <xdr:row>129</xdr:row>
      <xdr:rowOff>15633</xdr:rowOff>
    </xdr:from>
    <xdr:to>
      <xdr:col>33</xdr:col>
      <xdr:colOff>174772</xdr:colOff>
      <xdr:row>146</xdr:row>
      <xdr:rowOff>132404</xdr:rowOff>
    </xdr:to>
    <xdr:pic>
      <xdr:nvPicPr>
        <xdr:cNvPr id="13" name="グラフィックス 12">
          <a:extLst>
            <a:ext uri="{FF2B5EF4-FFF2-40B4-BE49-F238E27FC236}">
              <a16:creationId xmlns:a16="http://schemas.microsoft.com/office/drawing/2014/main" id="{2FCA870E-BD0B-C97E-522E-C561ED97B473}"/>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835392" y="24042446"/>
          <a:ext cx="6197505" cy="3366701"/>
        </a:xfrm>
        <a:prstGeom prst="rect">
          <a:avLst/>
        </a:prstGeom>
      </xdr:spPr>
    </xdr:pic>
    <xdr:clientData/>
  </xdr:twoCellAnchor>
  <xdr:twoCellAnchor editAs="oneCell">
    <xdr:from>
      <xdr:col>7</xdr:col>
      <xdr:colOff>172327</xdr:colOff>
      <xdr:row>149</xdr:row>
      <xdr:rowOff>48045</xdr:rowOff>
    </xdr:from>
    <xdr:to>
      <xdr:col>33</xdr:col>
      <xdr:colOff>170962</xdr:colOff>
      <xdr:row>167</xdr:row>
      <xdr:rowOff>57775</xdr:rowOff>
    </xdr:to>
    <xdr:pic>
      <xdr:nvPicPr>
        <xdr:cNvPr id="15" name="グラフィックス 14">
          <a:extLst>
            <a:ext uri="{FF2B5EF4-FFF2-40B4-BE49-F238E27FC236}">
              <a16:creationId xmlns:a16="http://schemas.microsoft.com/office/drawing/2014/main" id="{64D9D568-52A2-E3E4-B393-89733891A341}"/>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1839202" y="27884858"/>
          <a:ext cx="6189885" cy="3442540"/>
        </a:xfrm>
        <a:prstGeom prst="rect">
          <a:avLst/>
        </a:prstGeom>
      </xdr:spPr>
    </xdr:pic>
    <xdr:clientData/>
  </xdr:twoCellAnchor>
  <xdr:twoCellAnchor>
    <xdr:from>
      <xdr:col>6</xdr:col>
      <xdr:colOff>0</xdr:colOff>
      <xdr:row>63</xdr:row>
      <xdr:rowOff>186907</xdr:rowOff>
    </xdr:from>
    <xdr:to>
      <xdr:col>22</xdr:col>
      <xdr:colOff>100853</xdr:colOff>
      <xdr:row>79</xdr:row>
      <xdr:rowOff>131848</xdr:rowOff>
    </xdr:to>
    <xdr:grpSp>
      <xdr:nvGrpSpPr>
        <xdr:cNvPr id="8" name="グループ化 7">
          <a:extLst>
            <a:ext uri="{FF2B5EF4-FFF2-40B4-BE49-F238E27FC236}">
              <a16:creationId xmlns:a16="http://schemas.microsoft.com/office/drawing/2014/main" id="{2EF9D56E-2193-1E3E-C4E4-872332446224}"/>
            </a:ext>
          </a:extLst>
        </xdr:cNvPr>
        <xdr:cNvGrpSpPr/>
      </xdr:nvGrpSpPr>
      <xdr:grpSpPr>
        <a:xfrm>
          <a:off x="1428750" y="12112207"/>
          <a:ext cx="3910853" cy="3145341"/>
          <a:chOff x="1434830" y="12070864"/>
          <a:chExt cx="3927066" cy="3122644"/>
        </a:xfrm>
      </xdr:grpSpPr>
      <xdr:pic>
        <xdr:nvPicPr>
          <xdr:cNvPr id="4" name="図 3">
            <a:extLst>
              <a:ext uri="{FF2B5EF4-FFF2-40B4-BE49-F238E27FC236}">
                <a16:creationId xmlns:a16="http://schemas.microsoft.com/office/drawing/2014/main" id="{FE0AAE22-2C4E-40FD-9774-9169ECC42D52}"/>
              </a:ext>
            </a:extLst>
          </xdr:cNvPr>
          <xdr:cNvPicPr>
            <a:picLocks noChangeAspect="1"/>
          </xdr:cNvPicPr>
        </xdr:nvPicPr>
        <xdr:blipFill rotWithShape="1">
          <a:blip xmlns:r="http://schemas.openxmlformats.org/officeDocument/2006/relationships" r:embed="rId10"/>
          <a:srcRect r="74339"/>
          <a:stretch>
            <a:fillRect/>
          </a:stretch>
        </xdr:blipFill>
        <xdr:spPr>
          <a:xfrm>
            <a:off x="1434830" y="12082564"/>
            <a:ext cx="2208273" cy="3109406"/>
          </a:xfrm>
          <a:prstGeom prst="rect">
            <a:avLst/>
          </a:prstGeom>
        </xdr:spPr>
      </xdr:pic>
      <xdr:pic>
        <xdr:nvPicPr>
          <xdr:cNvPr id="5" name="図 4">
            <a:extLst>
              <a:ext uri="{FF2B5EF4-FFF2-40B4-BE49-F238E27FC236}">
                <a16:creationId xmlns:a16="http://schemas.microsoft.com/office/drawing/2014/main" id="{4ABACD92-2B27-48B1-393A-97C1B1E11294}"/>
              </a:ext>
            </a:extLst>
          </xdr:cNvPr>
          <xdr:cNvPicPr>
            <a:picLocks noChangeAspect="1"/>
          </xdr:cNvPicPr>
        </xdr:nvPicPr>
        <xdr:blipFill rotWithShape="1">
          <a:blip xmlns:r="http://schemas.openxmlformats.org/officeDocument/2006/relationships" r:embed="rId10"/>
          <a:srcRect l="81878"/>
          <a:stretch>
            <a:fillRect/>
          </a:stretch>
        </xdr:blipFill>
        <xdr:spPr>
          <a:xfrm>
            <a:off x="3799986" y="12082564"/>
            <a:ext cx="1561910" cy="3109406"/>
          </a:xfrm>
          <a:prstGeom prst="rect">
            <a:avLst/>
          </a:prstGeom>
        </xdr:spPr>
      </xdr:pic>
      <xdr:sp macro="" textlink="">
        <xdr:nvSpPr>
          <xdr:cNvPr id="6" name="フリーフォーム: 図形 5">
            <a:extLst>
              <a:ext uri="{FF2B5EF4-FFF2-40B4-BE49-F238E27FC236}">
                <a16:creationId xmlns:a16="http://schemas.microsoft.com/office/drawing/2014/main" id="{D664A5BD-938B-44BA-D489-0960C9FF46F6}"/>
              </a:ext>
            </a:extLst>
          </xdr:cNvPr>
          <xdr:cNvSpPr/>
        </xdr:nvSpPr>
        <xdr:spPr>
          <a:xfrm rot="5400000">
            <a:off x="2160223" y="13586027"/>
            <a:ext cx="3122644" cy="92317"/>
          </a:xfrm>
          <a:custGeom>
            <a:avLst/>
            <a:gdLst>
              <a:gd name="connsiteX0" fmla="*/ 92869 w 4457700"/>
              <a:gd name="connsiteY0" fmla="*/ 189779 h 271703"/>
              <a:gd name="connsiteX1" fmla="*/ 371475 w 4457700"/>
              <a:gd name="connsiteY1" fmla="*/ 219310 h 271703"/>
              <a:gd name="connsiteX2" fmla="*/ 742950 w 4457700"/>
              <a:gd name="connsiteY2" fmla="*/ 219310 h 271703"/>
              <a:gd name="connsiteX3" fmla="*/ 1114425 w 4457700"/>
              <a:gd name="connsiteY3" fmla="*/ 219310 h 271703"/>
              <a:gd name="connsiteX4" fmla="*/ 1485900 w 4457700"/>
              <a:gd name="connsiteY4" fmla="*/ 219310 h 271703"/>
              <a:gd name="connsiteX5" fmla="*/ 1857375 w 4457700"/>
              <a:gd name="connsiteY5" fmla="*/ 219310 h 271703"/>
              <a:gd name="connsiteX6" fmla="*/ 2228850 w 4457700"/>
              <a:gd name="connsiteY6" fmla="*/ 219310 h 271703"/>
              <a:gd name="connsiteX7" fmla="*/ 2600325 w 4457700"/>
              <a:gd name="connsiteY7" fmla="*/ 219310 h 271703"/>
              <a:gd name="connsiteX8" fmla="*/ 2971800 w 4457700"/>
              <a:gd name="connsiteY8" fmla="*/ 219310 h 271703"/>
              <a:gd name="connsiteX9" fmla="*/ 3343275 w 4457700"/>
              <a:gd name="connsiteY9" fmla="*/ 219310 h 271703"/>
              <a:gd name="connsiteX10" fmla="*/ 3714750 w 4457700"/>
              <a:gd name="connsiteY10" fmla="*/ 219310 h 271703"/>
              <a:gd name="connsiteX11" fmla="*/ 4086225 w 4457700"/>
              <a:gd name="connsiteY11" fmla="*/ 219310 h 271703"/>
              <a:gd name="connsiteX12" fmla="*/ 4457700 w 4457700"/>
              <a:gd name="connsiteY12" fmla="*/ 219310 h 271703"/>
              <a:gd name="connsiteX13" fmla="*/ 4457700 w 4457700"/>
              <a:gd name="connsiteY13" fmla="*/ 241393 h 271703"/>
              <a:gd name="connsiteX14" fmla="*/ 4086225 w 4457700"/>
              <a:gd name="connsiteY14" fmla="*/ 241393 h 271703"/>
              <a:gd name="connsiteX15" fmla="*/ 3714750 w 4457700"/>
              <a:gd name="connsiteY15" fmla="*/ 241393 h 271703"/>
              <a:gd name="connsiteX16" fmla="*/ 3343275 w 4457700"/>
              <a:gd name="connsiteY16" fmla="*/ 241393 h 271703"/>
              <a:gd name="connsiteX17" fmla="*/ 2971800 w 4457700"/>
              <a:gd name="connsiteY17" fmla="*/ 241393 h 271703"/>
              <a:gd name="connsiteX18" fmla="*/ 2600325 w 4457700"/>
              <a:gd name="connsiteY18" fmla="*/ 241393 h 271703"/>
              <a:gd name="connsiteX19" fmla="*/ 2228850 w 4457700"/>
              <a:gd name="connsiteY19" fmla="*/ 241393 h 271703"/>
              <a:gd name="connsiteX20" fmla="*/ 1857375 w 4457700"/>
              <a:gd name="connsiteY20" fmla="*/ 241393 h 271703"/>
              <a:gd name="connsiteX21" fmla="*/ 1485900 w 4457700"/>
              <a:gd name="connsiteY21" fmla="*/ 241393 h 271703"/>
              <a:gd name="connsiteX22" fmla="*/ 1114425 w 4457700"/>
              <a:gd name="connsiteY22" fmla="*/ 241393 h 271703"/>
              <a:gd name="connsiteX23" fmla="*/ 742950 w 4457700"/>
              <a:gd name="connsiteY23" fmla="*/ 241393 h 271703"/>
              <a:gd name="connsiteX24" fmla="*/ 371475 w 4457700"/>
              <a:gd name="connsiteY24" fmla="*/ 241393 h 271703"/>
              <a:gd name="connsiteX25" fmla="*/ 0 w 4457700"/>
              <a:gd name="connsiteY25" fmla="*/ 241393 h 271703"/>
              <a:gd name="connsiteX26" fmla="*/ 0 w 4457700"/>
              <a:gd name="connsiteY26" fmla="*/ 219310 h 271703"/>
              <a:gd name="connsiteX27" fmla="*/ 92869 w 4457700"/>
              <a:gd name="connsiteY27" fmla="*/ 189779 h 271703"/>
              <a:gd name="connsiteX28" fmla="*/ 92869 w 4457700"/>
              <a:gd name="connsiteY28" fmla="*/ 779 h 271703"/>
              <a:gd name="connsiteX29" fmla="*/ 371475 w 4457700"/>
              <a:gd name="connsiteY29" fmla="*/ 30310 h 271703"/>
              <a:gd name="connsiteX30" fmla="*/ 464344 w 4457700"/>
              <a:gd name="connsiteY30" fmla="*/ 779 h 271703"/>
              <a:gd name="connsiteX31" fmla="*/ 742950 w 4457700"/>
              <a:gd name="connsiteY31" fmla="*/ 30310 h 271703"/>
              <a:gd name="connsiteX32" fmla="*/ 835819 w 4457700"/>
              <a:gd name="connsiteY32" fmla="*/ 779 h 271703"/>
              <a:gd name="connsiteX33" fmla="*/ 1114425 w 4457700"/>
              <a:gd name="connsiteY33" fmla="*/ 30310 h 271703"/>
              <a:gd name="connsiteX34" fmla="*/ 1207294 w 4457700"/>
              <a:gd name="connsiteY34" fmla="*/ 779 h 271703"/>
              <a:gd name="connsiteX35" fmla="*/ 1485900 w 4457700"/>
              <a:gd name="connsiteY35" fmla="*/ 30310 h 271703"/>
              <a:gd name="connsiteX36" fmla="*/ 1578769 w 4457700"/>
              <a:gd name="connsiteY36" fmla="*/ 779 h 271703"/>
              <a:gd name="connsiteX37" fmla="*/ 1857375 w 4457700"/>
              <a:gd name="connsiteY37" fmla="*/ 30310 h 271703"/>
              <a:gd name="connsiteX38" fmla="*/ 1950244 w 4457700"/>
              <a:gd name="connsiteY38" fmla="*/ 779 h 271703"/>
              <a:gd name="connsiteX39" fmla="*/ 2228850 w 4457700"/>
              <a:gd name="connsiteY39" fmla="*/ 30310 h 271703"/>
              <a:gd name="connsiteX40" fmla="*/ 2321719 w 4457700"/>
              <a:gd name="connsiteY40" fmla="*/ 779 h 271703"/>
              <a:gd name="connsiteX41" fmla="*/ 2600325 w 4457700"/>
              <a:gd name="connsiteY41" fmla="*/ 30310 h 271703"/>
              <a:gd name="connsiteX42" fmla="*/ 2693194 w 4457700"/>
              <a:gd name="connsiteY42" fmla="*/ 779 h 271703"/>
              <a:gd name="connsiteX43" fmla="*/ 2971800 w 4457700"/>
              <a:gd name="connsiteY43" fmla="*/ 30310 h 271703"/>
              <a:gd name="connsiteX44" fmla="*/ 3064669 w 4457700"/>
              <a:gd name="connsiteY44" fmla="*/ 779 h 271703"/>
              <a:gd name="connsiteX45" fmla="*/ 3343275 w 4457700"/>
              <a:gd name="connsiteY45" fmla="*/ 30310 h 271703"/>
              <a:gd name="connsiteX46" fmla="*/ 3436143 w 4457700"/>
              <a:gd name="connsiteY46" fmla="*/ 779 h 271703"/>
              <a:gd name="connsiteX47" fmla="*/ 3714750 w 4457700"/>
              <a:gd name="connsiteY47" fmla="*/ 30310 h 271703"/>
              <a:gd name="connsiteX48" fmla="*/ 3807618 w 4457700"/>
              <a:gd name="connsiteY48" fmla="*/ 779 h 271703"/>
              <a:gd name="connsiteX49" fmla="*/ 4086225 w 4457700"/>
              <a:gd name="connsiteY49" fmla="*/ 30310 h 271703"/>
              <a:gd name="connsiteX50" fmla="*/ 4179094 w 4457700"/>
              <a:gd name="connsiteY50" fmla="*/ 779 h 271703"/>
              <a:gd name="connsiteX51" fmla="*/ 4457700 w 4457700"/>
              <a:gd name="connsiteY51" fmla="*/ 30310 h 271703"/>
              <a:gd name="connsiteX52" fmla="*/ 4457700 w 4457700"/>
              <a:gd name="connsiteY52" fmla="*/ 52393 h 271703"/>
              <a:gd name="connsiteX53" fmla="*/ 4179094 w 4457700"/>
              <a:gd name="connsiteY53" fmla="*/ 22862 h 271703"/>
              <a:gd name="connsiteX54" fmla="*/ 4086225 w 4457700"/>
              <a:gd name="connsiteY54" fmla="*/ 52393 h 271703"/>
              <a:gd name="connsiteX55" fmla="*/ 3807618 w 4457700"/>
              <a:gd name="connsiteY55" fmla="*/ 22862 h 271703"/>
              <a:gd name="connsiteX56" fmla="*/ 3714750 w 4457700"/>
              <a:gd name="connsiteY56" fmla="*/ 52393 h 271703"/>
              <a:gd name="connsiteX57" fmla="*/ 3436143 w 4457700"/>
              <a:gd name="connsiteY57" fmla="*/ 22862 h 271703"/>
              <a:gd name="connsiteX58" fmla="*/ 3343275 w 4457700"/>
              <a:gd name="connsiteY58" fmla="*/ 52393 h 271703"/>
              <a:gd name="connsiteX59" fmla="*/ 3064669 w 4457700"/>
              <a:gd name="connsiteY59" fmla="*/ 22862 h 271703"/>
              <a:gd name="connsiteX60" fmla="*/ 2971800 w 4457700"/>
              <a:gd name="connsiteY60" fmla="*/ 52393 h 271703"/>
              <a:gd name="connsiteX61" fmla="*/ 2693194 w 4457700"/>
              <a:gd name="connsiteY61" fmla="*/ 22862 h 271703"/>
              <a:gd name="connsiteX62" fmla="*/ 2600325 w 4457700"/>
              <a:gd name="connsiteY62" fmla="*/ 52393 h 271703"/>
              <a:gd name="connsiteX63" fmla="*/ 2321719 w 4457700"/>
              <a:gd name="connsiteY63" fmla="*/ 22862 h 271703"/>
              <a:gd name="connsiteX64" fmla="*/ 2228850 w 4457700"/>
              <a:gd name="connsiteY64" fmla="*/ 52393 h 271703"/>
              <a:gd name="connsiteX65" fmla="*/ 1950244 w 4457700"/>
              <a:gd name="connsiteY65" fmla="*/ 22862 h 271703"/>
              <a:gd name="connsiteX66" fmla="*/ 1857375 w 4457700"/>
              <a:gd name="connsiteY66" fmla="*/ 52393 h 271703"/>
              <a:gd name="connsiteX67" fmla="*/ 1578769 w 4457700"/>
              <a:gd name="connsiteY67" fmla="*/ 22862 h 271703"/>
              <a:gd name="connsiteX68" fmla="*/ 1485900 w 4457700"/>
              <a:gd name="connsiteY68" fmla="*/ 52393 h 271703"/>
              <a:gd name="connsiteX69" fmla="*/ 1207294 w 4457700"/>
              <a:gd name="connsiteY69" fmla="*/ 22862 h 271703"/>
              <a:gd name="connsiteX70" fmla="*/ 1114425 w 4457700"/>
              <a:gd name="connsiteY70" fmla="*/ 52393 h 271703"/>
              <a:gd name="connsiteX71" fmla="*/ 835819 w 4457700"/>
              <a:gd name="connsiteY71" fmla="*/ 22862 h 271703"/>
              <a:gd name="connsiteX72" fmla="*/ 742950 w 4457700"/>
              <a:gd name="connsiteY72" fmla="*/ 52393 h 271703"/>
              <a:gd name="connsiteX73" fmla="*/ 464344 w 4457700"/>
              <a:gd name="connsiteY73" fmla="*/ 22862 h 271703"/>
              <a:gd name="connsiteX74" fmla="*/ 371475 w 4457700"/>
              <a:gd name="connsiteY74" fmla="*/ 52393 h 271703"/>
              <a:gd name="connsiteX75" fmla="*/ 92869 w 4457700"/>
              <a:gd name="connsiteY75" fmla="*/ 22862 h 271703"/>
              <a:gd name="connsiteX76" fmla="*/ 0 w 4457700"/>
              <a:gd name="connsiteY76" fmla="*/ 52393 h 271703"/>
              <a:gd name="connsiteX77" fmla="*/ 0 w 4457700"/>
              <a:gd name="connsiteY77" fmla="*/ 30310 h 271703"/>
              <a:gd name="connsiteX78" fmla="*/ 92869 w 4457700"/>
              <a:gd name="connsiteY78" fmla="*/ 779 h 2717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Lst>
            <a:rect l="l" t="t" r="r" b="b"/>
            <a:pathLst>
              <a:path w="4457700" h="271703">
                <a:moveTo>
                  <a:pt x="92869" y="189779"/>
                </a:moveTo>
                <a:cubicBezTo>
                  <a:pt x="185738" y="199623"/>
                  <a:pt x="278606" y="298060"/>
                  <a:pt x="371475" y="219310"/>
                </a:cubicBezTo>
                <a:cubicBezTo>
                  <a:pt x="495301" y="114310"/>
                  <a:pt x="619125" y="324310"/>
                  <a:pt x="742950" y="219310"/>
                </a:cubicBezTo>
                <a:cubicBezTo>
                  <a:pt x="866775" y="114310"/>
                  <a:pt x="990600" y="324310"/>
                  <a:pt x="1114425" y="219310"/>
                </a:cubicBezTo>
                <a:cubicBezTo>
                  <a:pt x="1238250" y="114310"/>
                  <a:pt x="1362075" y="324310"/>
                  <a:pt x="1485900" y="219310"/>
                </a:cubicBezTo>
                <a:cubicBezTo>
                  <a:pt x="1609725" y="114310"/>
                  <a:pt x="1733550" y="324310"/>
                  <a:pt x="1857375" y="219310"/>
                </a:cubicBezTo>
                <a:cubicBezTo>
                  <a:pt x="1981200" y="114310"/>
                  <a:pt x="2105025" y="324310"/>
                  <a:pt x="2228850" y="219310"/>
                </a:cubicBezTo>
                <a:cubicBezTo>
                  <a:pt x="2352675" y="114310"/>
                  <a:pt x="2476500" y="324310"/>
                  <a:pt x="2600325" y="219310"/>
                </a:cubicBezTo>
                <a:cubicBezTo>
                  <a:pt x="2724150" y="114310"/>
                  <a:pt x="2847975" y="324310"/>
                  <a:pt x="2971800" y="219310"/>
                </a:cubicBezTo>
                <a:cubicBezTo>
                  <a:pt x="3095625" y="114310"/>
                  <a:pt x="3219450" y="324310"/>
                  <a:pt x="3343275" y="219310"/>
                </a:cubicBezTo>
                <a:cubicBezTo>
                  <a:pt x="3467100" y="114310"/>
                  <a:pt x="3590925" y="324310"/>
                  <a:pt x="3714750" y="219310"/>
                </a:cubicBezTo>
                <a:cubicBezTo>
                  <a:pt x="3838575" y="114310"/>
                  <a:pt x="3962400" y="324310"/>
                  <a:pt x="4086225" y="219310"/>
                </a:cubicBezTo>
                <a:cubicBezTo>
                  <a:pt x="4210050" y="114310"/>
                  <a:pt x="4333875" y="324310"/>
                  <a:pt x="4457700" y="219310"/>
                </a:cubicBezTo>
                <a:lnTo>
                  <a:pt x="4457700" y="241393"/>
                </a:lnTo>
                <a:cubicBezTo>
                  <a:pt x="4333875" y="346393"/>
                  <a:pt x="4210050" y="136393"/>
                  <a:pt x="4086225" y="241393"/>
                </a:cubicBezTo>
                <a:cubicBezTo>
                  <a:pt x="3962400" y="346393"/>
                  <a:pt x="3838575" y="136393"/>
                  <a:pt x="3714750" y="241393"/>
                </a:cubicBezTo>
                <a:cubicBezTo>
                  <a:pt x="3590925" y="346393"/>
                  <a:pt x="3467100" y="136393"/>
                  <a:pt x="3343275" y="241393"/>
                </a:cubicBezTo>
                <a:cubicBezTo>
                  <a:pt x="3219450" y="346393"/>
                  <a:pt x="3095625" y="136393"/>
                  <a:pt x="2971800" y="241393"/>
                </a:cubicBezTo>
                <a:cubicBezTo>
                  <a:pt x="2847975" y="346393"/>
                  <a:pt x="2724150" y="136393"/>
                  <a:pt x="2600325" y="241393"/>
                </a:cubicBezTo>
                <a:cubicBezTo>
                  <a:pt x="2476500" y="346393"/>
                  <a:pt x="2352675" y="136393"/>
                  <a:pt x="2228850" y="241393"/>
                </a:cubicBezTo>
                <a:cubicBezTo>
                  <a:pt x="2105025" y="346393"/>
                  <a:pt x="1981200" y="136393"/>
                  <a:pt x="1857375" y="241393"/>
                </a:cubicBezTo>
                <a:cubicBezTo>
                  <a:pt x="1733550" y="346393"/>
                  <a:pt x="1609725" y="136393"/>
                  <a:pt x="1485900" y="241393"/>
                </a:cubicBezTo>
                <a:cubicBezTo>
                  <a:pt x="1362075" y="346393"/>
                  <a:pt x="1238250" y="136393"/>
                  <a:pt x="1114425" y="241393"/>
                </a:cubicBezTo>
                <a:cubicBezTo>
                  <a:pt x="990600" y="346393"/>
                  <a:pt x="866775" y="136393"/>
                  <a:pt x="742950" y="241393"/>
                </a:cubicBezTo>
                <a:cubicBezTo>
                  <a:pt x="619125" y="346393"/>
                  <a:pt x="495301" y="136393"/>
                  <a:pt x="371475" y="241393"/>
                </a:cubicBezTo>
                <a:cubicBezTo>
                  <a:pt x="247650" y="346393"/>
                  <a:pt x="123825" y="136393"/>
                  <a:pt x="0" y="241393"/>
                </a:cubicBezTo>
                <a:lnTo>
                  <a:pt x="0" y="219310"/>
                </a:lnTo>
                <a:cubicBezTo>
                  <a:pt x="30956" y="193060"/>
                  <a:pt x="61913" y="186498"/>
                  <a:pt x="92869" y="189779"/>
                </a:cubicBezTo>
                <a:close/>
                <a:moveTo>
                  <a:pt x="92869" y="779"/>
                </a:moveTo>
                <a:cubicBezTo>
                  <a:pt x="185737" y="10623"/>
                  <a:pt x="278606" y="109060"/>
                  <a:pt x="371475" y="30310"/>
                </a:cubicBezTo>
                <a:cubicBezTo>
                  <a:pt x="402431" y="4060"/>
                  <a:pt x="433388" y="-2503"/>
                  <a:pt x="464344" y="779"/>
                </a:cubicBezTo>
                <a:cubicBezTo>
                  <a:pt x="557213" y="10623"/>
                  <a:pt x="650082" y="109060"/>
                  <a:pt x="742950" y="30310"/>
                </a:cubicBezTo>
                <a:cubicBezTo>
                  <a:pt x="773906" y="4060"/>
                  <a:pt x="804863" y="-2503"/>
                  <a:pt x="835819" y="779"/>
                </a:cubicBezTo>
                <a:cubicBezTo>
                  <a:pt x="928688" y="10623"/>
                  <a:pt x="1021556" y="109060"/>
                  <a:pt x="1114425" y="30310"/>
                </a:cubicBezTo>
                <a:cubicBezTo>
                  <a:pt x="1145381" y="4060"/>
                  <a:pt x="1176337" y="-2503"/>
                  <a:pt x="1207294" y="779"/>
                </a:cubicBezTo>
                <a:cubicBezTo>
                  <a:pt x="1300162" y="10623"/>
                  <a:pt x="1393031" y="109060"/>
                  <a:pt x="1485900" y="30310"/>
                </a:cubicBezTo>
                <a:cubicBezTo>
                  <a:pt x="1516856" y="4060"/>
                  <a:pt x="1547812" y="-2503"/>
                  <a:pt x="1578769" y="779"/>
                </a:cubicBezTo>
                <a:cubicBezTo>
                  <a:pt x="1671637" y="10623"/>
                  <a:pt x="1764506" y="109060"/>
                  <a:pt x="1857375" y="30310"/>
                </a:cubicBezTo>
                <a:cubicBezTo>
                  <a:pt x="1888331" y="4060"/>
                  <a:pt x="1919287" y="-2503"/>
                  <a:pt x="1950244" y="779"/>
                </a:cubicBezTo>
                <a:cubicBezTo>
                  <a:pt x="2043112" y="10623"/>
                  <a:pt x="2135981" y="109060"/>
                  <a:pt x="2228850" y="30310"/>
                </a:cubicBezTo>
                <a:cubicBezTo>
                  <a:pt x="2259806" y="4060"/>
                  <a:pt x="2290762" y="-2503"/>
                  <a:pt x="2321719" y="779"/>
                </a:cubicBezTo>
                <a:cubicBezTo>
                  <a:pt x="2414587" y="10623"/>
                  <a:pt x="2507456" y="109060"/>
                  <a:pt x="2600325" y="30310"/>
                </a:cubicBezTo>
                <a:cubicBezTo>
                  <a:pt x="2631281" y="4060"/>
                  <a:pt x="2662237" y="-2503"/>
                  <a:pt x="2693194" y="779"/>
                </a:cubicBezTo>
                <a:cubicBezTo>
                  <a:pt x="2786062" y="10623"/>
                  <a:pt x="2878931" y="109060"/>
                  <a:pt x="2971800" y="30310"/>
                </a:cubicBezTo>
                <a:cubicBezTo>
                  <a:pt x="3002756" y="4060"/>
                  <a:pt x="3033712" y="-2503"/>
                  <a:pt x="3064669" y="779"/>
                </a:cubicBezTo>
                <a:cubicBezTo>
                  <a:pt x="3157537" y="10623"/>
                  <a:pt x="3250406" y="109060"/>
                  <a:pt x="3343275" y="30310"/>
                </a:cubicBezTo>
                <a:cubicBezTo>
                  <a:pt x="3374231" y="4060"/>
                  <a:pt x="3405187" y="-2503"/>
                  <a:pt x="3436143" y="779"/>
                </a:cubicBezTo>
                <a:cubicBezTo>
                  <a:pt x="3529012" y="10623"/>
                  <a:pt x="3621881" y="109060"/>
                  <a:pt x="3714750" y="30310"/>
                </a:cubicBezTo>
                <a:cubicBezTo>
                  <a:pt x="3745706" y="4060"/>
                  <a:pt x="3776662" y="-2503"/>
                  <a:pt x="3807618" y="779"/>
                </a:cubicBezTo>
                <a:cubicBezTo>
                  <a:pt x="3900487" y="10623"/>
                  <a:pt x="3993356" y="109060"/>
                  <a:pt x="4086225" y="30310"/>
                </a:cubicBezTo>
                <a:cubicBezTo>
                  <a:pt x="4117182" y="4060"/>
                  <a:pt x="4148138" y="-2503"/>
                  <a:pt x="4179094" y="779"/>
                </a:cubicBezTo>
                <a:cubicBezTo>
                  <a:pt x="4271963" y="10623"/>
                  <a:pt x="4364832" y="109060"/>
                  <a:pt x="4457700" y="30310"/>
                </a:cubicBezTo>
                <a:lnTo>
                  <a:pt x="4457700" y="52393"/>
                </a:lnTo>
                <a:cubicBezTo>
                  <a:pt x="4364832" y="131143"/>
                  <a:pt x="4271963" y="32706"/>
                  <a:pt x="4179094" y="22862"/>
                </a:cubicBezTo>
                <a:cubicBezTo>
                  <a:pt x="4148138" y="19580"/>
                  <a:pt x="4117182" y="26143"/>
                  <a:pt x="4086225" y="52393"/>
                </a:cubicBezTo>
                <a:cubicBezTo>
                  <a:pt x="3993356" y="131143"/>
                  <a:pt x="3900487" y="32706"/>
                  <a:pt x="3807618" y="22862"/>
                </a:cubicBezTo>
                <a:cubicBezTo>
                  <a:pt x="3776662" y="19580"/>
                  <a:pt x="3745706" y="26143"/>
                  <a:pt x="3714750" y="52393"/>
                </a:cubicBezTo>
                <a:cubicBezTo>
                  <a:pt x="3621881" y="131143"/>
                  <a:pt x="3529012" y="32706"/>
                  <a:pt x="3436143" y="22862"/>
                </a:cubicBezTo>
                <a:cubicBezTo>
                  <a:pt x="3405187" y="19580"/>
                  <a:pt x="3374231" y="26143"/>
                  <a:pt x="3343275" y="52393"/>
                </a:cubicBezTo>
                <a:cubicBezTo>
                  <a:pt x="3250406" y="131143"/>
                  <a:pt x="3157537" y="32706"/>
                  <a:pt x="3064669" y="22862"/>
                </a:cubicBezTo>
                <a:cubicBezTo>
                  <a:pt x="3033712" y="19580"/>
                  <a:pt x="3002756" y="26143"/>
                  <a:pt x="2971800" y="52393"/>
                </a:cubicBezTo>
                <a:cubicBezTo>
                  <a:pt x="2878931" y="131143"/>
                  <a:pt x="2786062" y="32706"/>
                  <a:pt x="2693194" y="22862"/>
                </a:cubicBezTo>
                <a:cubicBezTo>
                  <a:pt x="2662237" y="19580"/>
                  <a:pt x="2631281" y="26143"/>
                  <a:pt x="2600325" y="52393"/>
                </a:cubicBezTo>
                <a:cubicBezTo>
                  <a:pt x="2507456" y="131143"/>
                  <a:pt x="2414587" y="32706"/>
                  <a:pt x="2321719" y="22862"/>
                </a:cubicBezTo>
                <a:cubicBezTo>
                  <a:pt x="2290762" y="19580"/>
                  <a:pt x="2259806" y="26143"/>
                  <a:pt x="2228850" y="52393"/>
                </a:cubicBezTo>
                <a:cubicBezTo>
                  <a:pt x="2135981" y="131143"/>
                  <a:pt x="2043112" y="32706"/>
                  <a:pt x="1950244" y="22862"/>
                </a:cubicBezTo>
                <a:cubicBezTo>
                  <a:pt x="1919287" y="19580"/>
                  <a:pt x="1888331" y="26143"/>
                  <a:pt x="1857375" y="52393"/>
                </a:cubicBezTo>
                <a:cubicBezTo>
                  <a:pt x="1764506" y="131143"/>
                  <a:pt x="1671637" y="32706"/>
                  <a:pt x="1578769" y="22862"/>
                </a:cubicBezTo>
                <a:cubicBezTo>
                  <a:pt x="1547812" y="19580"/>
                  <a:pt x="1516856" y="26143"/>
                  <a:pt x="1485900" y="52393"/>
                </a:cubicBezTo>
                <a:cubicBezTo>
                  <a:pt x="1393031" y="131143"/>
                  <a:pt x="1300162" y="32706"/>
                  <a:pt x="1207294" y="22862"/>
                </a:cubicBezTo>
                <a:cubicBezTo>
                  <a:pt x="1176337" y="19580"/>
                  <a:pt x="1145381" y="26143"/>
                  <a:pt x="1114425" y="52393"/>
                </a:cubicBezTo>
                <a:cubicBezTo>
                  <a:pt x="1021556" y="131143"/>
                  <a:pt x="928688" y="32706"/>
                  <a:pt x="835819" y="22862"/>
                </a:cubicBezTo>
                <a:cubicBezTo>
                  <a:pt x="804863" y="19580"/>
                  <a:pt x="773906" y="26143"/>
                  <a:pt x="742950" y="52393"/>
                </a:cubicBezTo>
                <a:cubicBezTo>
                  <a:pt x="650082" y="131143"/>
                  <a:pt x="557213" y="32706"/>
                  <a:pt x="464344" y="22862"/>
                </a:cubicBezTo>
                <a:cubicBezTo>
                  <a:pt x="433388" y="19580"/>
                  <a:pt x="402431" y="26143"/>
                  <a:pt x="371475" y="52393"/>
                </a:cubicBezTo>
                <a:cubicBezTo>
                  <a:pt x="278606" y="131143"/>
                  <a:pt x="185737" y="32706"/>
                  <a:pt x="92869" y="22862"/>
                </a:cubicBezTo>
                <a:cubicBezTo>
                  <a:pt x="61913" y="19580"/>
                  <a:pt x="30957" y="26143"/>
                  <a:pt x="0" y="52393"/>
                </a:cubicBezTo>
                <a:lnTo>
                  <a:pt x="0" y="30310"/>
                </a:lnTo>
                <a:cubicBezTo>
                  <a:pt x="30957" y="4060"/>
                  <a:pt x="61913" y="-2503"/>
                  <a:pt x="92869" y="779"/>
                </a:cubicBezTo>
                <a:close/>
              </a:path>
            </a:pathLst>
          </a:custGeom>
          <a:solidFill>
            <a:schemeClr val="tx1">
              <a:lumMod val="75000"/>
              <a:lumOff val="2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grpSp>
    <xdr:clientData/>
  </xdr:twoCellAnchor>
  <xdr:twoCellAnchor editAs="oneCell">
    <xdr:from>
      <xdr:col>23</xdr:col>
      <xdr:colOff>0</xdr:colOff>
      <xdr:row>64</xdr:row>
      <xdr:rowOff>0</xdr:rowOff>
    </xdr:from>
    <xdr:to>
      <xdr:col>36</xdr:col>
      <xdr:colOff>231914</xdr:colOff>
      <xdr:row>71</xdr:row>
      <xdr:rowOff>102381</xdr:rowOff>
    </xdr:to>
    <xdr:pic>
      <xdr:nvPicPr>
        <xdr:cNvPr id="10" name="図 9">
          <a:extLst>
            <a:ext uri="{FF2B5EF4-FFF2-40B4-BE49-F238E27FC236}">
              <a16:creationId xmlns:a16="http://schemas.microsoft.com/office/drawing/2014/main" id="{0D7F4155-3934-42C5-B168-3E48979FF18E}"/>
            </a:ext>
          </a:extLst>
        </xdr:cNvPr>
        <xdr:cNvPicPr>
          <a:picLocks noChangeAspect="1"/>
        </xdr:cNvPicPr>
      </xdr:nvPicPr>
      <xdr:blipFill>
        <a:blip xmlns:r="http://schemas.openxmlformats.org/officeDocument/2006/relationships" r:embed="rId11"/>
        <a:stretch>
          <a:fillRect/>
        </a:stretch>
      </xdr:blipFill>
      <xdr:spPr>
        <a:xfrm>
          <a:off x="5524500" y="12051196"/>
          <a:ext cx="3354457" cy="1493859"/>
        </a:xfrm>
        <a:prstGeom prst="rect">
          <a:avLst/>
        </a:prstGeom>
      </xdr:spPr>
    </xdr:pic>
    <xdr:clientData/>
  </xdr:twoCellAnchor>
  <xdr:twoCellAnchor>
    <xdr:from>
      <xdr:col>16</xdr:col>
      <xdr:colOff>13628</xdr:colOff>
      <xdr:row>77</xdr:row>
      <xdr:rowOff>172728</xdr:rowOff>
    </xdr:from>
    <xdr:to>
      <xdr:col>22</xdr:col>
      <xdr:colOff>115302</xdr:colOff>
      <xdr:row>79</xdr:row>
      <xdr:rowOff>0</xdr:rowOff>
    </xdr:to>
    <xdr:sp macro="" textlink="">
      <xdr:nvSpPr>
        <xdr:cNvPr id="25" name="正方形/長方形 24">
          <a:extLst>
            <a:ext uri="{FF2B5EF4-FFF2-40B4-BE49-F238E27FC236}">
              <a16:creationId xmlns:a16="http://schemas.microsoft.com/office/drawing/2014/main" id="{7DD585AA-72C0-4190-A142-3AD54B4DC2A8}"/>
            </a:ext>
          </a:extLst>
        </xdr:cNvPr>
        <xdr:cNvSpPr/>
      </xdr:nvSpPr>
      <xdr:spPr>
        <a:xfrm>
          <a:off x="3863733" y="14906399"/>
          <a:ext cx="1545464" cy="22832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130342</xdr:colOff>
      <xdr:row>68</xdr:row>
      <xdr:rowOff>78988</xdr:rowOff>
    </xdr:from>
    <xdr:to>
      <xdr:col>37</xdr:col>
      <xdr:colOff>5014</xdr:colOff>
      <xdr:row>69</xdr:row>
      <xdr:rowOff>185485</xdr:rowOff>
    </xdr:to>
    <xdr:sp macro="" textlink="">
      <xdr:nvSpPr>
        <xdr:cNvPr id="26" name="正方形/長方形 25">
          <a:extLst>
            <a:ext uri="{FF2B5EF4-FFF2-40B4-BE49-F238E27FC236}">
              <a16:creationId xmlns:a16="http://schemas.microsoft.com/office/drawing/2014/main" id="{C9FF326B-8BC4-432C-9FAC-23847268E8F0}"/>
            </a:ext>
          </a:extLst>
        </xdr:cNvPr>
        <xdr:cNvSpPr/>
      </xdr:nvSpPr>
      <xdr:spPr>
        <a:xfrm>
          <a:off x="7239244" y="12963293"/>
          <a:ext cx="1533416" cy="30629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115302</xdr:colOff>
      <xdr:row>69</xdr:row>
      <xdr:rowOff>165434</xdr:rowOff>
    </xdr:from>
    <xdr:to>
      <xdr:col>30</xdr:col>
      <xdr:colOff>135356</xdr:colOff>
      <xdr:row>77</xdr:row>
      <xdr:rowOff>170447</xdr:rowOff>
    </xdr:to>
    <xdr:cxnSp macro="">
      <xdr:nvCxnSpPr>
        <xdr:cNvPr id="27" name="直線矢印コネクタ 26">
          <a:extLst>
            <a:ext uri="{FF2B5EF4-FFF2-40B4-BE49-F238E27FC236}">
              <a16:creationId xmlns:a16="http://schemas.microsoft.com/office/drawing/2014/main" id="{19089B2B-B43D-4022-9ED2-90300BCBBCEC}"/>
            </a:ext>
          </a:extLst>
        </xdr:cNvPr>
        <xdr:cNvCxnSpPr/>
      </xdr:nvCxnSpPr>
      <xdr:spPr>
        <a:xfrm flipV="1">
          <a:off x="5409197" y="13294895"/>
          <a:ext cx="1945106" cy="1609223"/>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87681</xdr:colOff>
      <xdr:row>180</xdr:row>
      <xdr:rowOff>3205</xdr:rowOff>
    </xdr:from>
    <xdr:to>
      <xdr:col>15</xdr:col>
      <xdr:colOff>177363</xdr:colOff>
      <xdr:row>193</xdr:row>
      <xdr:rowOff>116316</xdr:rowOff>
    </xdr:to>
    <xdr:sp macro="" textlink="">
      <xdr:nvSpPr>
        <xdr:cNvPr id="34" name="正方形/長方形 33">
          <a:extLst>
            <a:ext uri="{FF2B5EF4-FFF2-40B4-BE49-F238E27FC236}">
              <a16:creationId xmlns:a16="http://schemas.microsoft.com/office/drawing/2014/main" id="{A2A37D4F-93B4-42AE-AF35-BE0E43D7F3ED}"/>
            </a:ext>
          </a:extLst>
        </xdr:cNvPr>
        <xdr:cNvSpPr/>
      </xdr:nvSpPr>
      <xdr:spPr>
        <a:xfrm>
          <a:off x="2505566" y="34608263"/>
          <a:ext cx="1298624" cy="268486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203638</xdr:colOff>
      <xdr:row>179</xdr:row>
      <xdr:rowOff>121653</xdr:rowOff>
    </xdr:from>
    <xdr:to>
      <xdr:col>10</xdr:col>
      <xdr:colOff>181513</xdr:colOff>
      <xdr:row>180</xdr:row>
      <xdr:rowOff>135247</xdr:rowOff>
    </xdr:to>
    <xdr:sp macro="" textlink="">
      <xdr:nvSpPr>
        <xdr:cNvPr id="35" name="フローチャート: 結合子 34">
          <a:extLst>
            <a:ext uri="{FF2B5EF4-FFF2-40B4-BE49-F238E27FC236}">
              <a16:creationId xmlns:a16="http://schemas.microsoft.com/office/drawing/2014/main" id="{E6D5E7C4-747C-420F-A42F-7C0F685A9179}"/>
            </a:ext>
          </a:extLst>
        </xdr:cNvPr>
        <xdr:cNvSpPr>
          <a:spLocks noChangeAspect="1"/>
        </xdr:cNvSpPr>
      </xdr:nvSpPr>
      <xdr:spPr>
        <a:xfrm>
          <a:off x="2379734" y="34528884"/>
          <a:ext cx="219664" cy="211421"/>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7</a:t>
          </a:r>
          <a:endParaRPr kumimoji="1" lang="ja-JP" altLang="en-US" sz="1200" b="1">
            <a:solidFill>
              <a:schemeClr val="bg1"/>
            </a:solidFill>
          </a:endParaRPr>
        </a:p>
      </xdr:txBody>
    </xdr:sp>
    <xdr:clientData/>
  </xdr:twoCellAnchor>
  <xdr:twoCellAnchor>
    <xdr:from>
      <xdr:col>36</xdr:col>
      <xdr:colOff>128095</xdr:colOff>
      <xdr:row>69</xdr:row>
      <xdr:rowOff>58300</xdr:rowOff>
    </xdr:from>
    <xdr:to>
      <xdr:col>37</xdr:col>
      <xdr:colOff>105970</xdr:colOff>
      <xdr:row>70</xdr:row>
      <xdr:rowOff>71894</xdr:rowOff>
    </xdr:to>
    <xdr:sp macro="" textlink="">
      <xdr:nvSpPr>
        <xdr:cNvPr id="36" name="フローチャート: 結合子 35">
          <a:extLst>
            <a:ext uri="{FF2B5EF4-FFF2-40B4-BE49-F238E27FC236}">
              <a16:creationId xmlns:a16="http://schemas.microsoft.com/office/drawing/2014/main" id="{E9DB9A12-2E91-4577-B284-963DE0CB2C19}"/>
            </a:ext>
          </a:extLst>
        </xdr:cNvPr>
        <xdr:cNvSpPr>
          <a:spLocks noChangeAspect="1"/>
        </xdr:cNvSpPr>
      </xdr:nvSpPr>
      <xdr:spPr>
        <a:xfrm>
          <a:off x="8700595" y="13292097"/>
          <a:ext cx="216000" cy="21600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6</a:t>
          </a:r>
          <a:endParaRPr kumimoji="1" lang="ja-JP" altLang="en-US" sz="1200" b="1">
            <a:solidFill>
              <a:schemeClr val="bg1"/>
            </a:solidFill>
          </a:endParaRPr>
        </a:p>
      </xdr:txBody>
    </xdr:sp>
    <xdr:clientData/>
  </xdr:twoCellAnchor>
  <xdr:twoCellAnchor>
    <xdr:from>
      <xdr:col>30</xdr:col>
      <xdr:colOff>130342</xdr:colOff>
      <xdr:row>64</xdr:row>
      <xdr:rowOff>167001</xdr:rowOff>
    </xdr:from>
    <xdr:to>
      <xdr:col>37</xdr:col>
      <xdr:colOff>5014</xdr:colOff>
      <xdr:row>68</xdr:row>
      <xdr:rowOff>55756</xdr:rowOff>
    </xdr:to>
    <xdr:sp macro="" textlink="">
      <xdr:nvSpPr>
        <xdr:cNvPr id="37" name="正方形/長方形 36">
          <a:extLst>
            <a:ext uri="{FF2B5EF4-FFF2-40B4-BE49-F238E27FC236}">
              <a16:creationId xmlns:a16="http://schemas.microsoft.com/office/drawing/2014/main" id="{9221D9A7-8240-B180-CC1A-CF4A24CE45A9}"/>
            </a:ext>
          </a:extLst>
        </xdr:cNvPr>
        <xdr:cNvSpPr/>
      </xdr:nvSpPr>
      <xdr:spPr>
        <a:xfrm>
          <a:off x="7239244" y="12252135"/>
          <a:ext cx="1533416" cy="68792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128095</xdr:colOff>
      <xdr:row>64</xdr:row>
      <xdr:rowOff>11838</xdr:rowOff>
    </xdr:from>
    <xdr:to>
      <xdr:col>37</xdr:col>
      <xdr:colOff>105970</xdr:colOff>
      <xdr:row>65</xdr:row>
      <xdr:rowOff>25431</xdr:rowOff>
    </xdr:to>
    <xdr:sp macro="" textlink="">
      <xdr:nvSpPr>
        <xdr:cNvPr id="38" name="フローチャート: 結合子 37">
          <a:extLst>
            <a:ext uri="{FF2B5EF4-FFF2-40B4-BE49-F238E27FC236}">
              <a16:creationId xmlns:a16="http://schemas.microsoft.com/office/drawing/2014/main" id="{DAEFB42B-D204-C0D0-17AD-BCCFDDD1DE61}"/>
            </a:ext>
          </a:extLst>
        </xdr:cNvPr>
        <xdr:cNvSpPr>
          <a:spLocks noChangeAspect="1"/>
        </xdr:cNvSpPr>
      </xdr:nvSpPr>
      <xdr:spPr>
        <a:xfrm>
          <a:off x="8658778" y="12096972"/>
          <a:ext cx="214838" cy="213386"/>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5</a:t>
          </a:r>
          <a:endParaRPr kumimoji="1" lang="ja-JP" altLang="en-US" sz="1200" b="1">
            <a:solidFill>
              <a:schemeClr val="bg1"/>
            </a:solidFill>
          </a:endParaRPr>
        </a:p>
      </xdr:txBody>
    </xdr:sp>
    <xdr:clientData/>
  </xdr:twoCellAnchor>
  <xdr:twoCellAnchor>
    <xdr:from>
      <xdr:col>35</xdr:col>
      <xdr:colOff>130417</xdr:colOff>
      <xdr:row>64</xdr:row>
      <xdr:rowOff>11838</xdr:rowOff>
    </xdr:from>
    <xdr:to>
      <xdr:col>36</xdr:col>
      <xdr:colOff>108292</xdr:colOff>
      <xdr:row>65</xdr:row>
      <xdr:rowOff>25431</xdr:rowOff>
    </xdr:to>
    <xdr:sp macro="" textlink="">
      <xdr:nvSpPr>
        <xdr:cNvPr id="39" name="フローチャート: 結合子 38">
          <a:extLst>
            <a:ext uri="{FF2B5EF4-FFF2-40B4-BE49-F238E27FC236}">
              <a16:creationId xmlns:a16="http://schemas.microsoft.com/office/drawing/2014/main" id="{730ADFEB-19A8-D63B-2F6E-6873453BCC7D}"/>
            </a:ext>
          </a:extLst>
        </xdr:cNvPr>
        <xdr:cNvSpPr>
          <a:spLocks noChangeAspect="1"/>
        </xdr:cNvSpPr>
      </xdr:nvSpPr>
      <xdr:spPr>
        <a:xfrm>
          <a:off x="8424137" y="12096972"/>
          <a:ext cx="214838" cy="213386"/>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4</a:t>
          </a:r>
          <a:endParaRPr kumimoji="1" lang="ja-JP" altLang="en-US" sz="1200" b="1">
            <a:solidFill>
              <a:schemeClr val="bg1"/>
            </a:solidFill>
          </a:endParaRPr>
        </a:p>
      </xdr:txBody>
    </xdr:sp>
    <xdr:clientData/>
  </xdr:twoCellAnchor>
  <xdr:twoCellAnchor>
    <xdr:from>
      <xdr:col>34</xdr:col>
      <xdr:colOff>132741</xdr:colOff>
      <xdr:row>64</xdr:row>
      <xdr:rowOff>11838</xdr:rowOff>
    </xdr:from>
    <xdr:to>
      <xdr:col>35</xdr:col>
      <xdr:colOff>110615</xdr:colOff>
      <xdr:row>65</xdr:row>
      <xdr:rowOff>25431</xdr:rowOff>
    </xdr:to>
    <xdr:sp macro="" textlink="">
      <xdr:nvSpPr>
        <xdr:cNvPr id="40" name="フローチャート: 結合子 39">
          <a:extLst>
            <a:ext uri="{FF2B5EF4-FFF2-40B4-BE49-F238E27FC236}">
              <a16:creationId xmlns:a16="http://schemas.microsoft.com/office/drawing/2014/main" id="{7114E349-8757-2DE9-C813-E85475406922}"/>
            </a:ext>
          </a:extLst>
        </xdr:cNvPr>
        <xdr:cNvSpPr>
          <a:spLocks noChangeAspect="1"/>
        </xdr:cNvSpPr>
      </xdr:nvSpPr>
      <xdr:spPr>
        <a:xfrm>
          <a:off x="8189497" y="12096972"/>
          <a:ext cx="214838" cy="213386"/>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3</a:t>
          </a:r>
          <a:endParaRPr kumimoji="1" lang="ja-JP" altLang="en-US" sz="1200" b="1">
            <a:solidFill>
              <a:schemeClr val="bg1"/>
            </a:solidFill>
          </a:endParaRPr>
        </a:p>
      </xdr:txBody>
    </xdr:sp>
    <xdr:clientData/>
  </xdr:twoCellAnchor>
  <xdr:twoCellAnchor>
    <xdr:from>
      <xdr:col>33</xdr:col>
      <xdr:colOff>135064</xdr:colOff>
      <xdr:row>64</xdr:row>
      <xdr:rowOff>11838</xdr:rowOff>
    </xdr:from>
    <xdr:to>
      <xdr:col>34</xdr:col>
      <xdr:colOff>112939</xdr:colOff>
      <xdr:row>65</xdr:row>
      <xdr:rowOff>25431</xdr:rowOff>
    </xdr:to>
    <xdr:sp macro="" textlink="">
      <xdr:nvSpPr>
        <xdr:cNvPr id="41" name="フローチャート: 結合子 40">
          <a:extLst>
            <a:ext uri="{FF2B5EF4-FFF2-40B4-BE49-F238E27FC236}">
              <a16:creationId xmlns:a16="http://schemas.microsoft.com/office/drawing/2014/main" id="{150993B4-BE08-F689-20B3-8DF08BD3E9EA}"/>
            </a:ext>
          </a:extLst>
        </xdr:cNvPr>
        <xdr:cNvSpPr>
          <a:spLocks noChangeAspect="1"/>
        </xdr:cNvSpPr>
      </xdr:nvSpPr>
      <xdr:spPr>
        <a:xfrm>
          <a:off x="7954857" y="12096972"/>
          <a:ext cx="214838" cy="213386"/>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2</a:t>
          </a:r>
          <a:endParaRPr kumimoji="1" lang="ja-JP" altLang="en-US" sz="1200" b="1">
            <a:solidFill>
              <a:schemeClr val="bg1"/>
            </a:solidFill>
          </a:endParaRPr>
        </a:p>
      </xdr:txBody>
    </xdr:sp>
    <xdr:clientData/>
  </xdr:twoCellAnchor>
  <xdr:twoCellAnchor>
    <xdr:from>
      <xdr:col>32</xdr:col>
      <xdr:colOff>137388</xdr:colOff>
      <xdr:row>64</xdr:row>
      <xdr:rowOff>11838</xdr:rowOff>
    </xdr:from>
    <xdr:to>
      <xdr:col>33</xdr:col>
      <xdr:colOff>115262</xdr:colOff>
      <xdr:row>65</xdr:row>
      <xdr:rowOff>25431</xdr:rowOff>
    </xdr:to>
    <xdr:sp macro="" textlink="">
      <xdr:nvSpPr>
        <xdr:cNvPr id="42" name="フローチャート: 結合子 41">
          <a:extLst>
            <a:ext uri="{FF2B5EF4-FFF2-40B4-BE49-F238E27FC236}">
              <a16:creationId xmlns:a16="http://schemas.microsoft.com/office/drawing/2014/main" id="{0240A882-5B44-D105-110F-816EFCADAF95}"/>
            </a:ext>
          </a:extLst>
        </xdr:cNvPr>
        <xdr:cNvSpPr>
          <a:spLocks noChangeAspect="1"/>
        </xdr:cNvSpPr>
      </xdr:nvSpPr>
      <xdr:spPr>
        <a:xfrm>
          <a:off x="7720217" y="12096972"/>
          <a:ext cx="214838" cy="213386"/>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1</a:t>
          </a:r>
          <a:endParaRPr kumimoji="1" lang="ja-JP" altLang="en-US" sz="1200" b="1">
            <a:solidFill>
              <a:schemeClr val="bg1"/>
            </a:solidFill>
          </a:endParaRPr>
        </a:p>
      </xdr:txBody>
    </xdr:sp>
    <xdr:clientData/>
  </xdr:twoCellAnchor>
  <xdr:twoCellAnchor editAs="oneCell">
    <xdr:from>
      <xdr:col>4</xdr:col>
      <xdr:colOff>0</xdr:colOff>
      <xdr:row>230</xdr:row>
      <xdr:rowOff>47625</xdr:rowOff>
    </xdr:from>
    <xdr:to>
      <xdr:col>41</xdr:col>
      <xdr:colOff>0</xdr:colOff>
      <xdr:row>246</xdr:row>
      <xdr:rowOff>56420</xdr:rowOff>
    </xdr:to>
    <xdr:pic>
      <xdr:nvPicPr>
        <xdr:cNvPr id="46" name="図 45">
          <a:extLst>
            <a:ext uri="{FF2B5EF4-FFF2-40B4-BE49-F238E27FC236}">
              <a16:creationId xmlns:a16="http://schemas.microsoft.com/office/drawing/2014/main" id="{C7CBB9C9-934F-8C18-413C-A19C555DF557}"/>
            </a:ext>
          </a:extLst>
        </xdr:cNvPr>
        <xdr:cNvPicPr>
          <a:picLocks noChangeAspect="1"/>
        </xdr:cNvPicPr>
      </xdr:nvPicPr>
      <xdr:blipFill>
        <a:blip xmlns:r="http://schemas.openxmlformats.org/officeDocument/2006/relationships" r:embed="rId1"/>
        <a:stretch>
          <a:fillRect/>
        </a:stretch>
      </xdr:blipFill>
      <xdr:spPr>
        <a:xfrm>
          <a:off x="979714" y="45413839"/>
          <a:ext cx="9062357" cy="3274510"/>
        </a:xfrm>
        <a:prstGeom prst="rect">
          <a:avLst/>
        </a:prstGeom>
      </xdr:spPr>
    </xdr:pic>
    <xdr:clientData/>
  </xdr:twoCellAnchor>
  <xdr:twoCellAnchor>
    <xdr:from>
      <xdr:col>30</xdr:col>
      <xdr:colOff>142110</xdr:colOff>
      <xdr:row>232</xdr:row>
      <xdr:rowOff>50830</xdr:rowOff>
    </xdr:from>
    <xdr:to>
      <xdr:col>41</xdr:col>
      <xdr:colOff>16329</xdr:colOff>
      <xdr:row>245</xdr:row>
      <xdr:rowOff>163941</xdr:rowOff>
    </xdr:to>
    <xdr:sp macro="" textlink="">
      <xdr:nvSpPr>
        <xdr:cNvPr id="47" name="正方形/長方形 46">
          <a:extLst>
            <a:ext uri="{FF2B5EF4-FFF2-40B4-BE49-F238E27FC236}">
              <a16:creationId xmlns:a16="http://schemas.microsoft.com/office/drawing/2014/main" id="{E646EF5E-692B-2AC2-85A2-650F16172A2A}"/>
            </a:ext>
          </a:extLst>
        </xdr:cNvPr>
        <xdr:cNvSpPr/>
      </xdr:nvSpPr>
      <xdr:spPr>
        <a:xfrm>
          <a:off x="7326681" y="45036044"/>
          <a:ext cx="2508562" cy="273112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19942</xdr:colOff>
      <xdr:row>231</xdr:row>
      <xdr:rowOff>169278</xdr:rowOff>
    </xdr:from>
    <xdr:to>
      <xdr:col>30</xdr:col>
      <xdr:colOff>235942</xdr:colOff>
      <xdr:row>232</xdr:row>
      <xdr:rowOff>182872</xdr:rowOff>
    </xdr:to>
    <xdr:sp macro="" textlink="">
      <xdr:nvSpPr>
        <xdr:cNvPr id="48" name="フローチャート: 結合子 47">
          <a:extLst>
            <a:ext uri="{FF2B5EF4-FFF2-40B4-BE49-F238E27FC236}">
              <a16:creationId xmlns:a16="http://schemas.microsoft.com/office/drawing/2014/main" id="{0DDC62F4-14FF-556D-0EFC-CAFB112F08D4}"/>
            </a:ext>
          </a:extLst>
        </xdr:cNvPr>
        <xdr:cNvSpPr>
          <a:spLocks noChangeAspect="1"/>
        </xdr:cNvSpPr>
      </xdr:nvSpPr>
      <xdr:spPr>
        <a:xfrm>
          <a:off x="7204513" y="44953107"/>
          <a:ext cx="216000" cy="214979"/>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10</a:t>
          </a:r>
          <a:endParaRPr kumimoji="1" lang="ja-JP" altLang="en-US" sz="1200" b="1">
            <a:solidFill>
              <a:schemeClr val="bg1"/>
            </a:solidFill>
          </a:endParaRPr>
        </a:p>
      </xdr:txBody>
    </xdr:sp>
    <xdr:clientData/>
  </xdr:twoCellAnchor>
  <xdr:twoCellAnchor>
    <xdr:from>
      <xdr:col>4</xdr:col>
      <xdr:colOff>1</xdr:colOff>
      <xdr:row>207</xdr:row>
      <xdr:rowOff>178340</xdr:rowOff>
    </xdr:from>
    <xdr:to>
      <xdr:col>41</xdr:col>
      <xdr:colOff>2957</xdr:colOff>
      <xdr:row>225</xdr:row>
      <xdr:rowOff>3755</xdr:rowOff>
    </xdr:to>
    <xdr:grpSp>
      <xdr:nvGrpSpPr>
        <xdr:cNvPr id="57" name="グループ化 56">
          <a:extLst>
            <a:ext uri="{FF2B5EF4-FFF2-40B4-BE49-F238E27FC236}">
              <a16:creationId xmlns:a16="http://schemas.microsoft.com/office/drawing/2014/main" id="{A5065491-D0DA-A8F4-646E-082CF76E05FF}"/>
            </a:ext>
          </a:extLst>
        </xdr:cNvPr>
        <xdr:cNvGrpSpPr/>
      </xdr:nvGrpSpPr>
      <xdr:grpSpPr>
        <a:xfrm>
          <a:off x="952501" y="40288115"/>
          <a:ext cx="8813581" cy="3425865"/>
          <a:chOff x="960784" y="39636688"/>
          <a:chExt cx="8890195" cy="3403502"/>
        </a:xfrm>
      </xdr:grpSpPr>
      <xdr:pic>
        <xdr:nvPicPr>
          <xdr:cNvPr id="49" name="図 48">
            <a:extLst>
              <a:ext uri="{FF2B5EF4-FFF2-40B4-BE49-F238E27FC236}">
                <a16:creationId xmlns:a16="http://schemas.microsoft.com/office/drawing/2014/main" id="{3C8C766D-6136-29FD-CAD2-96C877692070}"/>
              </a:ext>
            </a:extLst>
          </xdr:cNvPr>
          <xdr:cNvPicPr>
            <a:picLocks noChangeAspect="1"/>
          </xdr:cNvPicPr>
        </xdr:nvPicPr>
        <xdr:blipFill rotWithShape="1">
          <a:blip xmlns:r="http://schemas.openxmlformats.org/officeDocument/2006/relationships" r:embed="rId12"/>
          <a:srcRect r="73050"/>
          <a:stretch>
            <a:fillRect/>
          </a:stretch>
        </xdr:blipFill>
        <xdr:spPr>
          <a:xfrm>
            <a:off x="960784" y="39657130"/>
            <a:ext cx="3685759" cy="3360345"/>
          </a:xfrm>
          <a:prstGeom prst="rect">
            <a:avLst/>
          </a:prstGeom>
        </xdr:spPr>
      </xdr:pic>
      <xdr:pic>
        <xdr:nvPicPr>
          <xdr:cNvPr id="50" name="図 49">
            <a:extLst>
              <a:ext uri="{FF2B5EF4-FFF2-40B4-BE49-F238E27FC236}">
                <a16:creationId xmlns:a16="http://schemas.microsoft.com/office/drawing/2014/main" id="{CA27BCDF-96DB-A59E-6AB2-423A80E7B418}"/>
              </a:ext>
            </a:extLst>
          </xdr:cNvPr>
          <xdr:cNvPicPr>
            <a:picLocks noChangeAspect="1"/>
          </xdr:cNvPicPr>
        </xdr:nvPicPr>
        <xdr:blipFill rotWithShape="1">
          <a:blip xmlns:r="http://schemas.openxmlformats.org/officeDocument/2006/relationships" r:embed="rId12"/>
          <a:srcRect l="63242" r="-1"/>
          <a:stretch>
            <a:fillRect/>
          </a:stretch>
        </xdr:blipFill>
        <xdr:spPr>
          <a:xfrm>
            <a:off x="4828760" y="39657130"/>
            <a:ext cx="5022219" cy="3360345"/>
          </a:xfrm>
          <a:prstGeom prst="rect">
            <a:avLst/>
          </a:prstGeom>
        </xdr:spPr>
      </xdr:pic>
      <xdr:pic>
        <xdr:nvPicPr>
          <xdr:cNvPr id="56" name="図 55">
            <a:extLst>
              <a:ext uri="{FF2B5EF4-FFF2-40B4-BE49-F238E27FC236}">
                <a16:creationId xmlns:a16="http://schemas.microsoft.com/office/drawing/2014/main" id="{8587F489-502D-5EAA-17A3-E183CBE858B5}"/>
              </a:ext>
            </a:extLst>
          </xdr:cNvPr>
          <xdr:cNvPicPr>
            <a:picLocks noChangeAspect="1"/>
          </xdr:cNvPicPr>
        </xdr:nvPicPr>
        <xdr:blipFill>
          <a:blip xmlns:r="http://schemas.openxmlformats.org/officeDocument/2006/relationships" r:embed="rId13"/>
          <a:stretch>
            <a:fillRect/>
          </a:stretch>
        </xdr:blipFill>
        <xdr:spPr>
          <a:xfrm>
            <a:off x="4688350" y="39636688"/>
            <a:ext cx="98602" cy="3403502"/>
          </a:xfrm>
          <a:prstGeom prst="rect">
            <a:avLst/>
          </a:prstGeom>
        </xdr:spPr>
      </xdr:pic>
    </xdr:grpSp>
    <xdr:clientData/>
  </xdr:twoCellAnchor>
  <xdr:twoCellAnchor>
    <xdr:from>
      <xdr:col>20</xdr:col>
      <xdr:colOff>1305</xdr:colOff>
      <xdr:row>208</xdr:row>
      <xdr:rowOff>133657</xdr:rowOff>
    </xdr:from>
    <xdr:to>
      <xdr:col>41</xdr:col>
      <xdr:colOff>33129</xdr:colOff>
      <xdr:row>224</xdr:row>
      <xdr:rowOff>173935</xdr:rowOff>
    </xdr:to>
    <xdr:sp macro="" textlink="">
      <xdr:nvSpPr>
        <xdr:cNvPr id="58" name="正方形/長方形 57">
          <a:extLst>
            <a:ext uri="{FF2B5EF4-FFF2-40B4-BE49-F238E27FC236}">
              <a16:creationId xmlns:a16="http://schemas.microsoft.com/office/drawing/2014/main" id="{AEA3F57B-98C1-4627-7FA1-FE41BCA37EC2}"/>
            </a:ext>
          </a:extLst>
        </xdr:cNvPr>
        <xdr:cNvSpPr/>
      </xdr:nvSpPr>
      <xdr:spPr>
        <a:xfrm>
          <a:off x="4805218" y="39989570"/>
          <a:ext cx="5075933" cy="322080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119334</xdr:colOff>
      <xdr:row>208</xdr:row>
      <xdr:rowOff>53322</xdr:rowOff>
    </xdr:from>
    <xdr:to>
      <xdr:col>20</xdr:col>
      <xdr:colOff>95138</xdr:colOff>
      <xdr:row>209</xdr:row>
      <xdr:rowOff>66916</xdr:rowOff>
    </xdr:to>
    <xdr:sp macro="" textlink="">
      <xdr:nvSpPr>
        <xdr:cNvPr id="59" name="フローチャート: 結合子 58">
          <a:extLst>
            <a:ext uri="{FF2B5EF4-FFF2-40B4-BE49-F238E27FC236}">
              <a16:creationId xmlns:a16="http://schemas.microsoft.com/office/drawing/2014/main" id="{118E9FDD-A345-2D92-8916-7E2269F3B3F2}"/>
            </a:ext>
          </a:extLst>
        </xdr:cNvPr>
        <xdr:cNvSpPr>
          <a:spLocks noChangeAspect="1"/>
        </xdr:cNvSpPr>
      </xdr:nvSpPr>
      <xdr:spPr>
        <a:xfrm>
          <a:off x="4683051" y="39710452"/>
          <a:ext cx="216000" cy="212377"/>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9</a:t>
          </a:r>
          <a:endParaRPr kumimoji="1" lang="ja-JP" altLang="en-US" sz="1200" b="1">
            <a:solidFill>
              <a:schemeClr val="bg1"/>
            </a:solidFill>
          </a:endParaRPr>
        </a:p>
      </xdr:txBody>
    </xdr:sp>
    <xdr:clientData/>
  </xdr:twoCellAnchor>
  <xdr:twoCellAnchor editAs="oneCell">
    <xdr:from>
      <xdr:col>4</xdr:col>
      <xdr:colOff>0</xdr:colOff>
      <xdr:row>257</xdr:row>
      <xdr:rowOff>198782</xdr:rowOff>
    </xdr:from>
    <xdr:to>
      <xdr:col>23</xdr:col>
      <xdr:colOff>163286</xdr:colOff>
      <xdr:row>268</xdr:row>
      <xdr:rowOff>184176</xdr:rowOff>
    </xdr:to>
    <xdr:pic>
      <xdr:nvPicPr>
        <xdr:cNvPr id="60" name="図 59">
          <a:extLst>
            <a:ext uri="{FF2B5EF4-FFF2-40B4-BE49-F238E27FC236}">
              <a16:creationId xmlns:a16="http://schemas.microsoft.com/office/drawing/2014/main" id="{3830BC20-6C59-0FDA-5043-ED0B16106BB8}"/>
            </a:ext>
          </a:extLst>
        </xdr:cNvPr>
        <xdr:cNvPicPr>
          <a:picLocks noChangeAspect="1"/>
        </xdr:cNvPicPr>
      </xdr:nvPicPr>
      <xdr:blipFill rotWithShape="1">
        <a:blip xmlns:r="http://schemas.openxmlformats.org/officeDocument/2006/relationships" r:embed="rId14"/>
        <a:srcRect r="72199"/>
        <a:stretch>
          <a:fillRect/>
        </a:stretch>
      </xdr:blipFill>
      <xdr:spPr>
        <a:xfrm>
          <a:off x="979714" y="51075889"/>
          <a:ext cx="4816929" cy="2230573"/>
        </a:xfrm>
        <a:prstGeom prst="rect">
          <a:avLst/>
        </a:prstGeom>
      </xdr:spPr>
    </xdr:pic>
    <xdr:clientData/>
  </xdr:twoCellAnchor>
  <xdr:twoCellAnchor editAs="oneCell">
    <xdr:from>
      <xdr:col>24</xdr:col>
      <xdr:colOff>112059</xdr:colOff>
      <xdr:row>257</xdr:row>
      <xdr:rowOff>198782</xdr:rowOff>
    </xdr:from>
    <xdr:to>
      <xdr:col>41</xdr:col>
      <xdr:colOff>0</xdr:colOff>
      <xdr:row>268</xdr:row>
      <xdr:rowOff>184176</xdr:rowOff>
    </xdr:to>
    <xdr:pic>
      <xdr:nvPicPr>
        <xdr:cNvPr id="61" name="図 60">
          <a:extLst>
            <a:ext uri="{FF2B5EF4-FFF2-40B4-BE49-F238E27FC236}">
              <a16:creationId xmlns:a16="http://schemas.microsoft.com/office/drawing/2014/main" id="{DE58F274-D670-2581-8DF9-99DA9CA8C10C}"/>
            </a:ext>
          </a:extLst>
        </xdr:cNvPr>
        <xdr:cNvPicPr>
          <a:picLocks noChangeAspect="1"/>
        </xdr:cNvPicPr>
      </xdr:nvPicPr>
      <xdr:blipFill rotWithShape="1">
        <a:blip xmlns:r="http://schemas.openxmlformats.org/officeDocument/2006/relationships" r:embed="rId14"/>
        <a:srcRect l="76624"/>
        <a:stretch>
          <a:fillRect/>
        </a:stretch>
      </xdr:blipFill>
      <xdr:spPr>
        <a:xfrm>
          <a:off x="5759824" y="50535606"/>
          <a:ext cx="3888441" cy="2204158"/>
        </a:xfrm>
        <a:prstGeom prst="rect">
          <a:avLst/>
        </a:prstGeom>
      </xdr:spPr>
    </xdr:pic>
    <xdr:clientData/>
  </xdr:twoCellAnchor>
  <xdr:twoCellAnchor editAs="oneCell">
    <xdr:from>
      <xdr:col>23</xdr:col>
      <xdr:colOff>219941</xdr:colOff>
      <xdr:row>257</xdr:row>
      <xdr:rowOff>114335</xdr:rowOff>
    </xdr:from>
    <xdr:to>
      <xdr:col>24</xdr:col>
      <xdr:colOff>55405</xdr:colOff>
      <xdr:row>269</xdr:row>
      <xdr:rowOff>56125</xdr:rowOff>
    </xdr:to>
    <xdr:pic>
      <xdr:nvPicPr>
        <xdr:cNvPr id="63" name="図 62">
          <a:extLst>
            <a:ext uri="{FF2B5EF4-FFF2-40B4-BE49-F238E27FC236}">
              <a16:creationId xmlns:a16="http://schemas.microsoft.com/office/drawing/2014/main" id="{7E56B880-6035-2E8A-B34B-93E75370EF10}"/>
            </a:ext>
          </a:extLst>
        </xdr:cNvPr>
        <xdr:cNvPicPr>
          <a:picLocks noChangeAspect="1"/>
        </xdr:cNvPicPr>
      </xdr:nvPicPr>
      <xdr:blipFill>
        <a:blip xmlns:r="http://schemas.openxmlformats.org/officeDocument/2006/relationships" r:embed="rId15"/>
        <a:stretch>
          <a:fillRect/>
        </a:stretch>
      </xdr:blipFill>
      <xdr:spPr>
        <a:xfrm>
          <a:off x="5632382" y="50451159"/>
          <a:ext cx="70788" cy="2362260"/>
        </a:xfrm>
        <a:prstGeom prst="rect">
          <a:avLst/>
        </a:prstGeom>
      </xdr:spPr>
    </xdr:pic>
    <xdr:clientData/>
  </xdr:twoCellAnchor>
  <xdr:twoCellAnchor>
    <xdr:from>
      <xdr:col>32</xdr:col>
      <xdr:colOff>7640</xdr:colOff>
      <xdr:row>262</xdr:row>
      <xdr:rowOff>106859</xdr:rowOff>
    </xdr:from>
    <xdr:to>
      <xdr:col>41</xdr:col>
      <xdr:colOff>36635</xdr:colOff>
      <xdr:row>264</xdr:row>
      <xdr:rowOff>100853</xdr:rowOff>
    </xdr:to>
    <xdr:sp macro="" textlink="">
      <xdr:nvSpPr>
        <xdr:cNvPr id="64" name="正方形/長方形 63">
          <a:extLst>
            <a:ext uri="{FF2B5EF4-FFF2-40B4-BE49-F238E27FC236}">
              <a16:creationId xmlns:a16="http://schemas.microsoft.com/office/drawing/2014/main" id="{CC8A25A8-A417-F458-4D33-FB1375F96152}"/>
            </a:ext>
          </a:extLst>
        </xdr:cNvPr>
        <xdr:cNvSpPr/>
      </xdr:nvSpPr>
      <xdr:spPr>
        <a:xfrm>
          <a:off x="7744871" y="50486782"/>
          <a:ext cx="2205091" cy="38964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120796</xdr:colOff>
      <xdr:row>262</xdr:row>
      <xdr:rowOff>23602</xdr:rowOff>
    </xdr:from>
    <xdr:to>
      <xdr:col>32</xdr:col>
      <xdr:colOff>101472</xdr:colOff>
      <xdr:row>263</xdr:row>
      <xdr:rowOff>37195</xdr:rowOff>
    </xdr:to>
    <xdr:sp macro="" textlink="">
      <xdr:nvSpPr>
        <xdr:cNvPr id="65" name="フローチャート: 結合子 64">
          <a:extLst>
            <a:ext uri="{FF2B5EF4-FFF2-40B4-BE49-F238E27FC236}">
              <a16:creationId xmlns:a16="http://schemas.microsoft.com/office/drawing/2014/main" id="{FBBCF149-D150-D88E-2657-6FF88BF3CA31}"/>
            </a:ext>
          </a:extLst>
        </xdr:cNvPr>
        <xdr:cNvSpPr>
          <a:spLocks noChangeAspect="1"/>
        </xdr:cNvSpPr>
      </xdr:nvSpPr>
      <xdr:spPr>
        <a:xfrm>
          <a:off x="7415825" y="51368955"/>
          <a:ext cx="216000" cy="215299"/>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11</a:t>
          </a:r>
          <a:endParaRPr kumimoji="1" lang="ja-JP" altLang="en-US" sz="1200" b="1">
            <a:solidFill>
              <a:schemeClr val="bg1"/>
            </a:solidFill>
          </a:endParaRPr>
        </a:p>
      </xdr:txBody>
    </xdr:sp>
    <xdr:clientData/>
  </xdr:twoCellAnchor>
  <xdr:twoCellAnchor editAs="oneCell">
    <xdr:from>
      <xdr:col>4</xdr:col>
      <xdr:colOff>0</xdr:colOff>
      <xdr:row>291</xdr:row>
      <xdr:rowOff>0</xdr:rowOff>
    </xdr:from>
    <xdr:to>
      <xdr:col>40</xdr:col>
      <xdr:colOff>207818</xdr:colOff>
      <xdr:row>299</xdr:row>
      <xdr:rowOff>172560</xdr:rowOff>
    </xdr:to>
    <xdr:pic>
      <xdr:nvPicPr>
        <xdr:cNvPr id="66" name="図 65">
          <a:extLst>
            <a:ext uri="{FF2B5EF4-FFF2-40B4-BE49-F238E27FC236}">
              <a16:creationId xmlns:a16="http://schemas.microsoft.com/office/drawing/2014/main" id="{60149EFE-9764-C5FA-1480-B0C18EB4B7AD}"/>
            </a:ext>
          </a:extLst>
        </xdr:cNvPr>
        <xdr:cNvPicPr>
          <a:picLocks noChangeAspect="1"/>
        </xdr:cNvPicPr>
      </xdr:nvPicPr>
      <xdr:blipFill>
        <a:blip xmlns:r="http://schemas.openxmlformats.org/officeDocument/2006/relationships" r:embed="rId16"/>
        <a:stretch>
          <a:fillRect/>
        </a:stretch>
      </xdr:blipFill>
      <xdr:spPr>
        <a:xfrm>
          <a:off x="969818" y="58379591"/>
          <a:ext cx="8936182" cy="1835105"/>
        </a:xfrm>
        <a:prstGeom prst="rect">
          <a:avLst/>
        </a:prstGeom>
      </xdr:spPr>
    </xdr:pic>
    <xdr:clientData/>
  </xdr:twoCellAnchor>
  <xdr:twoCellAnchor>
    <xdr:from>
      <xdr:col>9</xdr:col>
      <xdr:colOff>36215</xdr:colOff>
      <xdr:row>293</xdr:row>
      <xdr:rowOff>17849</xdr:rowOff>
    </xdr:from>
    <xdr:to>
      <xdr:col>19</xdr:col>
      <xdr:colOff>78828</xdr:colOff>
      <xdr:row>298</xdr:row>
      <xdr:rowOff>124809</xdr:rowOff>
    </xdr:to>
    <xdr:sp macro="" textlink="">
      <xdr:nvSpPr>
        <xdr:cNvPr id="67" name="正方形/長方形 66">
          <a:extLst>
            <a:ext uri="{FF2B5EF4-FFF2-40B4-BE49-F238E27FC236}">
              <a16:creationId xmlns:a16="http://schemas.microsoft.com/office/drawing/2014/main" id="{D75A81FD-48BB-AB3A-63B6-BF1D98736785}"/>
            </a:ext>
          </a:extLst>
        </xdr:cNvPr>
        <xdr:cNvSpPr/>
      </xdr:nvSpPr>
      <xdr:spPr>
        <a:xfrm>
          <a:off x="2164560" y="56254763"/>
          <a:ext cx="2407440" cy="10923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149371</xdr:colOff>
      <xdr:row>292</xdr:row>
      <xdr:rowOff>131662</xdr:rowOff>
    </xdr:from>
    <xdr:to>
      <xdr:col>9</xdr:col>
      <xdr:colOff>130047</xdr:colOff>
      <xdr:row>293</xdr:row>
      <xdr:rowOff>145255</xdr:rowOff>
    </xdr:to>
    <xdr:sp macro="" textlink="">
      <xdr:nvSpPr>
        <xdr:cNvPr id="68" name="フローチャート: 結合子 67">
          <a:extLst>
            <a:ext uri="{FF2B5EF4-FFF2-40B4-BE49-F238E27FC236}">
              <a16:creationId xmlns:a16="http://schemas.microsoft.com/office/drawing/2014/main" id="{C7F3B312-06A6-571D-E805-26FF164BA110}"/>
            </a:ext>
          </a:extLst>
        </xdr:cNvPr>
        <xdr:cNvSpPr>
          <a:spLocks noChangeAspect="1"/>
        </xdr:cNvSpPr>
      </xdr:nvSpPr>
      <xdr:spPr>
        <a:xfrm>
          <a:off x="2041233" y="56171507"/>
          <a:ext cx="217159" cy="210662"/>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1</a:t>
          </a:r>
          <a:endParaRPr kumimoji="1" lang="ja-JP" altLang="en-US" sz="1200" b="1">
            <a:solidFill>
              <a:schemeClr val="bg1"/>
            </a:solidFill>
          </a:endParaRPr>
        </a:p>
      </xdr:txBody>
    </xdr:sp>
    <xdr:clientData/>
  </xdr:twoCellAnchor>
  <xdr:twoCellAnchor>
    <xdr:from>
      <xdr:col>24</xdr:col>
      <xdr:colOff>213577</xdr:colOff>
      <xdr:row>293</xdr:row>
      <xdr:rowOff>17849</xdr:rowOff>
    </xdr:from>
    <xdr:to>
      <xdr:col>35</xdr:col>
      <xdr:colOff>19706</xdr:colOff>
      <xdr:row>297</xdr:row>
      <xdr:rowOff>72258</xdr:rowOff>
    </xdr:to>
    <xdr:sp macro="" textlink="">
      <xdr:nvSpPr>
        <xdr:cNvPr id="73" name="正方形/長方形 72">
          <a:extLst>
            <a:ext uri="{FF2B5EF4-FFF2-40B4-BE49-F238E27FC236}">
              <a16:creationId xmlns:a16="http://schemas.microsoft.com/office/drawing/2014/main" id="{81B49012-5538-67E5-1B55-CD948B15E859}"/>
            </a:ext>
          </a:extLst>
        </xdr:cNvPr>
        <xdr:cNvSpPr/>
      </xdr:nvSpPr>
      <xdr:spPr>
        <a:xfrm>
          <a:off x="5889163" y="56254763"/>
          <a:ext cx="2407440" cy="84268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90250</xdr:colOff>
      <xdr:row>292</xdr:row>
      <xdr:rowOff>131662</xdr:rowOff>
    </xdr:from>
    <xdr:to>
      <xdr:col>25</xdr:col>
      <xdr:colOff>70926</xdr:colOff>
      <xdr:row>293</xdr:row>
      <xdr:rowOff>145255</xdr:rowOff>
    </xdr:to>
    <xdr:sp macro="" textlink="">
      <xdr:nvSpPr>
        <xdr:cNvPr id="74" name="フローチャート: 結合子 73">
          <a:extLst>
            <a:ext uri="{FF2B5EF4-FFF2-40B4-BE49-F238E27FC236}">
              <a16:creationId xmlns:a16="http://schemas.microsoft.com/office/drawing/2014/main" id="{E3EDC45C-24DF-94DC-3B6D-41065569E1C1}"/>
            </a:ext>
          </a:extLst>
        </xdr:cNvPr>
        <xdr:cNvSpPr>
          <a:spLocks noChangeAspect="1"/>
        </xdr:cNvSpPr>
      </xdr:nvSpPr>
      <xdr:spPr>
        <a:xfrm>
          <a:off x="5765836" y="56171507"/>
          <a:ext cx="217159" cy="210662"/>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2</a:t>
          </a:r>
          <a:endParaRPr kumimoji="1" lang="ja-JP" altLang="en-US" sz="1200" b="1">
            <a:solidFill>
              <a:schemeClr val="bg1"/>
            </a:solidFill>
          </a:endParaRPr>
        </a:p>
      </xdr:txBody>
    </xdr:sp>
    <xdr:clientData/>
  </xdr:twoCellAnchor>
  <xdr:twoCellAnchor>
    <xdr:from>
      <xdr:col>35</xdr:col>
      <xdr:colOff>17719</xdr:colOff>
      <xdr:row>291</xdr:row>
      <xdr:rowOff>149228</xdr:rowOff>
    </xdr:from>
    <xdr:to>
      <xdr:col>41</xdr:col>
      <xdr:colOff>1</xdr:colOff>
      <xdr:row>293</xdr:row>
      <xdr:rowOff>95250</xdr:rowOff>
    </xdr:to>
    <xdr:sp macro="" textlink="">
      <xdr:nvSpPr>
        <xdr:cNvPr id="80" name="正方形/長方形 79">
          <a:extLst>
            <a:ext uri="{FF2B5EF4-FFF2-40B4-BE49-F238E27FC236}">
              <a16:creationId xmlns:a16="http://schemas.microsoft.com/office/drawing/2014/main" id="{D062927D-7B79-C192-3D57-5778B29EAB17}"/>
            </a:ext>
          </a:extLst>
        </xdr:cNvPr>
        <xdr:cNvSpPr/>
      </xdr:nvSpPr>
      <xdr:spPr>
        <a:xfrm>
          <a:off x="8439824" y="56792899"/>
          <a:ext cx="1426072" cy="34707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130874</xdr:colOff>
      <xdr:row>291</xdr:row>
      <xdr:rowOff>65972</xdr:rowOff>
    </xdr:from>
    <xdr:to>
      <xdr:col>35</xdr:col>
      <xdr:colOff>111550</xdr:colOff>
      <xdr:row>292</xdr:row>
      <xdr:rowOff>79565</xdr:rowOff>
    </xdr:to>
    <xdr:sp macro="" textlink="">
      <xdr:nvSpPr>
        <xdr:cNvPr id="81" name="フローチャート: 結合子 80">
          <a:extLst>
            <a:ext uri="{FF2B5EF4-FFF2-40B4-BE49-F238E27FC236}">
              <a16:creationId xmlns:a16="http://schemas.microsoft.com/office/drawing/2014/main" id="{03D2F6AF-D918-5D62-ACBA-5A560CB0174D}"/>
            </a:ext>
          </a:extLst>
        </xdr:cNvPr>
        <xdr:cNvSpPr>
          <a:spLocks noChangeAspect="1"/>
        </xdr:cNvSpPr>
      </xdr:nvSpPr>
      <xdr:spPr>
        <a:xfrm>
          <a:off x="8312348" y="56709643"/>
          <a:ext cx="221307" cy="214119"/>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wrap="none" rtlCol="0" anchor="ctr"/>
        <a:lstStyle/>
        <a:p>
          <a:pPr algn="ctr"/>
          <a:r>
            <a:rPr kumimoji="1" lang="en-US" altLang="ja-JP" sz="1200" b="1">
              <a:solidFill>
                <a:schemeClr val="bg1"/>
              </a:solidFill>
            </a:rPr>
            <a:t>3</a:t>
          </a:r>
          <a:endParaRPr kumimoji="1" lang="ja-JP" altLang="en-US" sz="12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496467</xdr:colOff>
      <xdr:row>3</xdr:row>
      <xdr:rowOff>7327</xdr:rowOff>
    </xdr:from>
    <xdr:to>
      <xdr:col>4</xdr:col>
      <xdr:colOff>720585</xdr:colOff>
      <xdr:row>6</xdr:row>
      <xdr:rowOff>711282</xdr:rowOff>
    </xdr:to>
    <xdr:sp macro="" textlink="">
      <xdr:nvSpPr>
        <xdr:cNvPr id="8" name="左大かっこ 7">
          <a:extLst>
            <a:ext uri="{FF2B5EF4-FFF2-40B4-BE49-F238E27FC236}">
              <a16:creationId xmlns:a16="http://schemas.microsoft.com/office/drawing/2014/main" id="{0B67B448-70F4-6C2C-6441-1BB0EA278BCC}"/>
            </a:ext>
          </a:extLst>
        </xdr:cNvPr>
        <xdr:cNvSpPr/>
      </xdr:nvSpPr>
      <xdr:spPr>
        <a:xfrm>
          <a:off x="10294793" y="1928892"/>
          <a:ext cx="224118" cy="2840868"/>
        </a:xfrm>
        <a:prstGeom prst="leftBracket">
          <a:avLst>
            <a:gd name="adj" fmla="val 33262"/>
          </a:avLst>
        </a:prstGeom>
        <a:ln w="76200" cap="rnd">
          <a:solidFill>
            <a:schemeClr val="accent1">
              <a:lumMod val="60000"/>
              <a:lumOff val="4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180975</xdr:colOff>
      <xdr:row>4</xdr:row>
      <xdr:rowOff>371475</xdr:rowOff>
    </xdr:from>
    <xdr:to>
      <xdr:col>4</xdr:col>
      <xdr:colOff>523875</xdr:colOff>
      <xdr:row>4</xdr:row>
      <xdr:rowOff>371475</xdr:rowOff>
    </xdr:to>
    <xdr:cxnSp macro="">
      <xdr:nvCxnSpPr>
        <xdr:cNvPr id="4" name="直線コネクタ 3">
          <a:extLst>
            <a:ext uri="{FF2B5EF4-FFF2-40B4-BE49-F238E27FC236}">
              <a16:creationId xmlns:a16="http://schemas.microsoft.com/office/drawing/2014/main" id="{A3D05A18-F870-418D-9D8F-85522946D4EF}"/>
            </a:ext>
          </a:extLst>
        </xdr:cNvPr>
        <xdr:cNvCxnSpPr/>
      </xdr:nvCxnSpPr>
      <xdr:spPr>
        <a:xfrm flipH="1">
          <a:off x="5638800" y="3009900"/>
          <a:ext cx="4686300" cy="0"/>
        </a:xfrm>
        <a:prstGeom prst="line">
          <a:avLst/>
        </a:prstGeom>
        <a:ln w="76200">
          <a:solidFill>
            <a:schemeClr val="accent1">
              <a:lumMod val="60000"/>
              <a:lumOff val="40000"/>
            </a:schemeClr>
          </a:solidFill>
          <a:tailEnd type="oval"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84700</xdr:colOff>
      <xdr:row>1</xdr:row>
      <xdr:rowOff>189522</xdr:rowOff>
    </xdr:from>
    <xdr:to>
      <xdr:col>1</xdr:col>
      <xdr:colOff>3444715</xdr:colOff>
      <xdr:row>3</xdr:row>
      <xdr:rowOff>125088</xdr:rowOff>
    </xdr:to>
    <xdr:sp macro="" textlink="">
      <xdr:nvSpPr>
        <xdr:cNvPr id="2" name="吹き出し: 線 10">
          <a:extLst>
            <a:ext uri="{FF2B5EF4-FFF2-40B4-BE49-F238E27FC236}">
              <a16:creationId xmlns:a16="http://schemas.microsoft.com/office/drawing/2014/main" id="{FECFF2AD-9C18-466D-86AC-6E7793574E0F}"/>
            </a:ext>
          </a:extLst>
        </xdr:cNvPr>
        <xdr:cNvSpPr/>
      </xdr:nvSpPr>
      <xdr:spPr>
        <a:xfrm>
          <a:off x="294250" y="570522"/>
          <a:ext cx="3360015" cy="545166"/>
        </a:xfrm>
        <a:prstGeom prst="borderCallout1">
          <a:avLst>
            <a:gd name="adj1" fmla="val 63359"/>
            <a:gd name="adj2" fmla="val 90169"/>
            <a:gd name="adj3" fmla="val 100467"/>
            <a:gd name="adj4" fmla="val 11872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選択した「補助対象事業枠」と「従業員数」の内容に応じて、「従業員数</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レンジ</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」を自動で表示します。</a:t>
          </a:r>
        </a:p>
      </xdr:txBody>
    </xdr:sp>
    <xdr:clientData/>
  </xdr:twoCellAnchor>
  <xdr:twoCellAnchor>
    <xdr:from>
      <xdr:col>1</xdr:col>
      <xdr:colOff>77311</xdr:colOff>
      <xdr:row>5</xdr:row>
      <xdr:rowOff>143940</xdr:rowOff>
    </xdr:from>
    <xdr:to>
      <xdr:col>1</xdr:col>
      <xdr:colOff>3429071</xdr:colOff>
      <xdr:row>7</xdr:row>
      <xdr:rowOff>354193</xdr:rowOff>
    </xdr:to>
    <xdr:sp macro="" textlink="">
      <xdr:nvSpPr>
        <xdr:cNvPr id="3" name="吹き出し: 線 10">
          <a:extLst>
            <a:ext uri="{FF2B5EF4-FFF2-40B4-BE49-F238E27FC236}">
              <a16:creationId xmlns:a16="http://schemas.microsoft.com/office/drawing/2014/main" id="{6AD99D5A-0671-4FC2-934A-FB9E84FEFFCE}"/>
            </a:ext>
          </a:extLst>
        </xdr:cNvPr>
        <xdr:cNvSpPr/>
      </xdr:nvSpPr>
      <xdr:spPr>
        <a:xfrm>
          <a:off x="286861" y="1744140"/>
          <a:ext cx="3351760" cy="1086553"/>
        </a:xfrm>
        <a:prstGeom prst="borderCallout1">
          <a:avLst>
            <a:gd name="adj1" fmla="val 78080"/>
            <a:gd name="adj2" fmla="val 96728"/>
            <a:gd name="adj3" fmla="val 144218"/>
            <a:gd name="adj4" fmla="val 12011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選択した「補助対象事業枠」、「対象事業者の選択」、「地域別最低賃金引上げ特例要件適用有無」の内容に応じて、「補助率」を自動で表示します。</a:t>
          </a:r>
        </a:p>
      </xdr:txBody>
    </xdr:sp>
    <xdr:clientData/>
  </xdr:twoCellAnchor>
  <xdr:twoCellAnchor>
    <xdr:from>
      <xdr:col>1</xdr:col>
      <xdr:colOff>84700</xdr:colOff>
      <xdr:row>7</xdr:row>
      <xdr:rowOff>458171</xdr:rowOff>
    </xdr:from>
    <xdr:to>
      <xdr:col>1</xdr:col>
      <xdr:colOff>3439635</xdr:colOff>
      <xdr:row>9</xdr:row>
      <xdr:rowOff>179643</xdr:rowOff>
    </xdr:to>
    <xdr:sp macro="" textlink="">
      <xdr:nvSpPr>
        <xdr:cNvPr id="4" name="吹き出し: 線 10">
          <a:extLst>
            <a:ext uri="{FF2B5EF4-FFF2-40B4-BE49-F238E27FC236}">
              <a16:creationId xmlns:a16="http://schemas.microsoft.com/office/drawing/2014/main" id="{A1E94F43-E0DD-4C79-9B44-B597E6DFA9E3}"/>
            </a:ext>
          </a:extLst>
        </xdr:cNvPr>
        <xdr:cNvSpPr/>
      </xdr:nvSpPr>
      <xdr:spPr>
        <a:xfrm>
          <a:off x="294250" y="2934671"/>
          <a:ext cx="3354935" cy="731122"/>
        </a:xfrm>
        <a:prstGeom prst="borderCallout1">
          <a:avLst>
            <a:gd name="adj1" fmla="val 70241"/>
            <a:gd name="adj2" fmla="val 95771"/>
            <a:gd name="adj3" fmla="val 96422"/>
            <a:gd name="adj4" fmla="val 11948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選択した「補助対象事業枠」、「対象事業者の選択」、「賃上げ特例要件適用有無」の内容に応じて、「補助上限額」を自動で表示します。</a:t>
          </a:r>
        </a:p>
      </xdr:txBody>
    </xdr:sp>
    <xdr:clientData/>
  </xdr:twoCellAnchor>
  <xdr:twoCellAnchor>
    <xdr:from>
      <xdr:col>1</xdr:col>
      <xdr:colOff>77311</xdr:colOff>
      <xdr:row>10</xdr:row>
      <xdr:rowOff>17078</xdr:rowOff>
    </xdr:from>
    <xdr:to>
      <xdr:col>1</xdr:col>
      <xdr:colOff>3417641</xdr:colOff>
      <xdr:row>12</xdr:row>
      <xdr:rowOff>15459</xdr:rowOff>
    </xdr:to>
    <xdr:sp macro="" textlink="">
      <xdr:nvSpPr>
        <xdr:cNvPr id="5" name="吹き出し: 線 10">
          <a:extLst>
            <a:ext uri="{FF2B5EF4-FFF2-40B4-BE49-F238E27FC236}">
              <a16:creationId xmlns:a16="http://schemas.microsoft.com/office/drawing/2014/main" id="{CE8CB85E-AF2C-4257-889F-5607BDE80084}"/>
            </a:ext>
          </a:extLst>
        </xdr:cNvPr>
        <xdr:cNvSpPr/>
      </xdr:nvSpPr>
      <xdr:spPr>
        <a:xfrm>
          <a:off x="286861" y="3788978"/>
          <a:ext cx="3340330" cy="569881"/>
        </a:xfrm>
        <a:prstGeom prst="borderCallout1">
          <a:avLst>
            <a:gd name="adj1" fmla="val 39331"/>
            <a:gd name="adj2" fmla="val 97745"/>
            <a:gd name="adj3" fmla="val 26145"/>
            <a:gd name="adj4" fmla="val 12100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選択した「補助対象事業枠」の内容に応じて、「補助下限額」を自動で表示します。</a:t>
          </a:r>
        </a:p>
      </xdr:txBody>
    </xdr:sp>
    <xdr:clientData/>
  </xdr:twoCellAnchor>
  <xdr:twoCellAnchor>
    <xdr:from>
      <xdr:col>1</xdr:col>
      <xdr:colOff>48645</xdr:colOff>
      <xdr:row>12</xdr:row>
      <xdr:rowOff>228920</xdr:rowOff>
    </xdr:from>
    <xdr:to>
      <xdr:col>1</xdr:col>
      <xdr:colOff>3400405</xdr:colOff>
      <xdr:row>14</xdr:row>
      <xdr:rowOff>1192529</xdr:rowOff>
    </xdr:to>
    <xdr:sp macro="" textlink="">
      <xdr:nvSpPr>
        <xdr:cNvPr id="7" name="吹き出し: 線 10">
          <a:extLst>
            <a:ext uri="{FF2B5EF4-FFF2-40B4-BE49-F238E27FC236}">
              <a16:creationId xmlns:a16="http://schemas.microsoft.com/office/drawing/2014/main" id="{FB7E1F7E-4AE1-44EB-A230-DF878FFA3DBE}"/>
            </a:ext>
          </a:extLst>
        </xdr:cNvPr>
        <xdr:cNvSpPr/>
      </xdr:nvSpPr>
      <xdr:spPr>
        <a:xfrm>
          <a:off x="258195" y="4572320"/>
          <a:ext cx="3351760" cy="1839909"/>
        </a:xfrm>
        <a:prstGeom prst="borderCallout1">
          <a:avLst>
            <a:gd name="adj1" fmla="val 64203"/>
            <a:gd name="adj2" fmla="val 97327"/>
            <a:gd name="adj3" fmla="val 90928"/>
            <a:gd name="adj4" fmla="val 12103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革新的新製品・サービス枠を選択した場合、「機械装置・システム構築費」、新事業進出枠及びグローバル枠を選択した場合、「機械装置・システム構築費」または「建物費」のいずれかが補助対象経費に含まれていなければなりません。</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補助対象となる機械装置等は、単価</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万円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税抜き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以上のものとします。</a:t>
          </a:r>
        </a:p>
      </xdr:txBody>
    </xdr:sp>
    <xdr:clientData/>
  </xdr:twoCellAnchor>
  <xdr:twoCellAnchor>
    <xdr:from>
      <xdr:col>1</xdr:col>
      <xdr:colOff>48645</xdr:colOff>
      <xdr:row>14</xdr:row>
      <xdr:rowOff>1260424</xdr:rowOff>
    </xdr:from>
    <xdr:to>
      <xdr:col>1</xdr:col>
      <xdr:colOff>3403580</xdr:colOff>
      <xdr:row>15</xdr:row>
      <xdr:rowOff>206266</xdr:rowOff>
    </xdr:to>
    <xdr:sp macro="" textlink="">
      <xdr:nvSpPr>
        <xdr:cNvPr id="8" name="吹き出し: 線 10">
          <a:extLst>
            <a:ext uri="{FF2B5EF4-FFF2-40B4-BE49-F238E27FC236}">
              <a16:creationId xmlns:a16="http://schemas.microsoft.com/office/drawing/2014/main" id="{93D6AB78-453E-4AE1-AFB5-4CF8A55F8366}"/>
            </a:ext>
          </a:extLst>
        </xdr:cNvPr>
        <xdr:cNvSpPr/>
      </xdr:nvSpPr>
      <xdr:spPr>
        <a:xfrm>
          <a:off x="258195" y="6480124"/>
          <a:ext cx="3354935" cy="984192"/>
        </a:xfrm>
        <a:prstGeom prst="borderCallout1">
          <a:avLst>
            <a:gd name="adj1" fmla="val 39331"/>
            <a:gd name="adj2" fmla="val 97745"/>
            <a:gd name="adj3" fmla="val 92861"/>
            <a:gd name="adj4" fmla="val 12075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新事業進出枠及びグローバル枠を選択した場合、「機械装置・システム構築費」または「建物費」のいずれかが補助対象経費に含まれていなければなりません。</a:t>
          </a:r>
        </a:p>
      </xdr:txBody>
    </xdr:sp>
    <xdr:clientData/>
  </xdr:twoCellAnchor>
  <xdr:twoCellAnchor>
    <xdr:from>
      <xdr:col>5</xdr:col>
      <xdr:colOff>503050</xdr:colOff>
      <xdr:row>9</xdr:row>
      <xdr:rowOff>125374</xdr:rowOff>
    </xdr:from>
    <xdr:to>
      <xdr:col>5</xdr:col>
      <xdr:colOff>3845285</xdr:colOff>
      <xdr:row>11</xdr:row>
      <xdr:rowOff>123755</xdr:rowOff>
    </xdr:to>
    <xdr:sp macro="" textlink="">
      <xdr:nvSpPr>
        <xdr:cNvPr id="17" name="吹き出し: 線 10">
          <a:extLst>
            <a:ext uri="{FF2B5EF4-FFF2-40B4-BE49-F238E27FC236}">
              <a16:creationId xmlns:a16="http://schemas.microsoft.com/office/drawing/2014/main" id="{0D6286D7-3AAB-4FCC-AD1E-8CF177CDE738}"/>
            </a:ext>
          </a:extLst>
        </xdr:cNvPr>
        <xdr:cNvSpPr/>
      </xdr:nvSpPr>
      <xdr:spPr>
        <a:xfrm>
          <a:off x="12582482" y="3164715"/>
          <a:ext cx="3342235" cy="552563"/>
        </a:xfrm>
        <a:prstGeom prst="borderCallout1">
          <a:avLst>
            <a:gd name="adj1" fmla="val 73897"/>
            <a:gd name="adj2" fmla="val 48474"/>
            <a:gd name="adj3" fmla="val 111102"/>
            <a:gd name="adj4" fmla="val 45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各経費区分の「</a:t>
          </a:r>
          <a:r>
            <a:rPr kumimoji="1" lang="en-US" altLang="ja-JP" sz="1100">
              <a:solidFill>
                <a:sysClr val="windowText" lastClr="000000"/>
              </a:solidFill>
              <a:effectLst/>
              <a:latin typeface="+mn-lt"/>
              <a:ea typeface="+mn-ea"/>
              <a:cs typeface="+mn-cs"/>
            </a:rPr>
            <a:t>A </a:t>
          </a:r>
          <a:r>
            <a:rPr kumimoji="1" lang="ja-JP" altLang="en-US" sz="1100">
              <a:solidFill>
                <a:sysClr val="windowText" lastClr="000000"/>
              </a:solidFill>
              <a:effectLst/>
              <a:latin typeface="+mn-lt"/>
              <a:ea typeface="+mn-ea"/>
              <a:cs typeface="+mn-cs"/>
            </a:rPr>
            <a:t>事業に要する経費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税込み</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」の合計値を自動で表示します。</a:t>
          </a:r>
        </a:p>
      </xdr:txBody>
    </xdr:sp>
    <xdr:clientData/>
  </xdr:twoCellAnchor>
  <xdr:twoCellAnchor>
    <xdr:from>
      <xdr:col>6</xdr:col>
      <xdr:colOff>539413</xdr:colOff>
      <xdr:row>9</xdr:row>
      <xdr:rowOff>113540</xdr:rowOff>
    </xdr:from>
    <xdr:to>
      <xdr:col>6</xdr:col>
      <xdr:colOff>3849898</xdr:colOff>
      <xdr:row>11</xdr:row>
      <xdr:rowOff>124621</xdr:rowOff>
    </xdr:to>
    <xdr:sp macro="" textlink="">
      <xdr:nvSpPr>
        <xdr:cNvPr id="18" name="吹き出し: 線 10">
          <a:extLst>
            <a:ext uri="{FF2B5EF4-FFF2-40B4-BE49-F238E27FC236}">
              <a16:creationId xmlns:a16="http://schemas.microsoft.com/office/drawing/2014/main" id="{260330BA-EFED-4B4F-B5B6-3015812C9B29}"/>
            </a:ext>
          </a:extLst>
        </xdr:cNvPr>
        <xdr:cNvSpPr/>
      </xdr:nvSpPr>
      <xdr:spPr>
        <a:xfrm>
          <a:off x="16480799" y="3152881"/>
          <a:ext cx="3310485" cy="565263"/>
        </a:xfrm>
        <a:prstGeom prst="borderCallout1">
          <a:avLst>
            <a:gd name="adj1" fmla="val 73897"/>
            <a:gd name="adj2" fmla="val 48474"/>
            <a:gd name="adj3" fmla="val 111102"/>
            <a:gd name="adj4" fmla="val 45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各経費区分の「</a:t>
          </a:r>
          <a:r>
            <a:rPr kumimoji="1" lang="en-US" altLang="ja-JP" sz="1100">
              <a:solidFill>
                <a:sysClr val="windowText" lastClr="000000"/>
              </a:solidFill>
              <a:effectLst/>
              <a:latin typeface="+mn-lt"/>
              <a:ea typeface="+mn-ea"/>
              <a:cs typeface="+mn-cs"/>
            </a:rPr>
            <a:t>B </a:t>
          </a:r>
          <a:r>
            <a:rPr kumimoji="1" lang="ja-JP" altLang="en-US" sz="1100">
              <a:solidFill>
                <a:sysClr val="windowText" lastClr="000000"/>
              </a:solidFill>
              <a:effectLst/>
              <a:latin typeface="+mn-lt"/>
              <a:ea typeface="+mn-ea"/>
              <a:cs typeface="+mn-cs"/>
            </a:rPr>
            <a:t>補助対象経費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税抜き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」の合計値を自動で表示します。</a:t>
          </a:r>
        </a:p>
      </xdr:txBody>
    </xdr:sp>
    <xdr:clientData/>
  </xdr:twoCellAnchor>
  <xdr:twoCellAnchor>
    <xdr:from>
      <xdr:col>7</xdr:col>
      <xdr:colOff>559906</xdr:colOff>
      <xdr:row>9</xdr:row>
      <xdr:rowOff>104881</xdr:rowOff>
    </xdr:from>
    <xdr:to>
      <xdr:col>8</xdr:col>
      <xdr:colOff>2087</xdr:colOff>
      <xdr:row>11</xdr:row>
      <xdr:rowOff>115962</xdr:rowOff>
    </xdr:to>
    <xdr:sp macro="" textlink="">
      <xdr:nvSpPr>
        <xdr:cNvPr id="19" name="吹き出し: 線 10">
          <a:extLst>
            <a:ext uri="{FF2B5EF4-FFF2-40B4-BE49-F238E27FC236}">
              <a16:creationId xmlns:a16="http://schemas.microsoft.com/office/drawing/2014/main" id="{9E494B4E-B2F7-4BDA-A082-10732EC8F27B}"/>
            </a:ext>
          </a:extLst>
        </xdr:cNvPr>
        <xdr:cNvSpPr/>
      </xdr:nvSpPr>
      <xdr:spPr>
        <a:xfrm>
          <a:off x="20363247" y="3144222"/>
          <a:ext cx="3304135" cy="565263"/>
        </a:xfrm>
        <a:prstGeom prst="borderCallout1">
          <a:avLst>
            <a:gd name="adj1" fmla="val 73897"/>
            <a:gd name="adj2" fmla="val 48474"/>
            <a:gd name="adj3" fmla="val 111102"/>
            <a:gd name="adj4" fmla="val 45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各経費区分の「</a:t>
          </a:r>
          <a:r>
            <a:rPr kumimoji="1" lang="en-US" altLang="ja-JP" sz="1100">
              <a:solidFill>
                <a:sysClr val="windowText" lastClr="000000"/>
              </a:solidFill>
              <a:effectLst/>
              <a:latin typeface="+mn-lt"/>
              <a:ea typeface="+mn-ea"/>
              <a:cs typeface="+mn-cs"/>
            </a:rPr>
            <a:t>C </a:t>
          </a:r>
          <a:r>
            <a:rPr kumimoji="1" lang="ja-JP" altLang="en-US" sz="1100">
              <a:solidFill>
                <a:sysClr val="windowText" lastClr="000000"/>
              </a:solidFill>
              <a:effectLst/>
              <a:latin typeface="+mn-lt"/>
              <a:ea typeface="+mn-ea"/>
              <a:cs typeface="+mn-cs"/>
            </a:rPr>
            <a:t>補助金交付申請額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税抜き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」の合計値を自動で表示します。</a:t>
          </a:r>
        </a:p>
      </xdr:txBody>
    </xdr:sp>
    <xdr:clientData/>
  </xdr:twoCellAnchor>
  <xdr:twoCellAnchor>
    <xdr:from>
      <xdr:col>8</xdr:col>
      <xdr:colOff>517038</xdr:colOff>
      <xdr:row>8</xdr:row>
      <xdr:rowOff>50685</xdr:rowOff>
    </xdr:from>
    <xdr:to>
      <xdr:col>8</xdr:col>
      <xdr:colOff>3859273</xdr:colOff>
      <xdr:row>11</xdr:row>
      <xdr:rowOff>112228</xdr:rowOff>
    </xdr:to>
    <xdr:sp macro="" textlink="">
      <xdr:nvSpPr>
        <xdr:cNvPr id="20" name="吹き出し: 線 10">
          <a:extLst>
            <a:ext uri="{FF2B5EF4-FFF2-40B4-BE49-F238E27FC236}">
              <a16:creationId xmlns:a16="http://schemas.microsoft.com/office/drawing/2014/main" id="{B20B7A5E-7E28-4E4C-920C-412591944F21}"/>
            </a:ext>
          </a:extLst>
        </xdr:cNvPr>
        <xdr:cNvSpPr/>
      </xdr:nvSpPr>
      <xdr:spPr>
        <a:xfrm>
          <a:off x="24191955" y="2802352"/>
          <a:ext cx="3342235" cy="897626"/>
        </a:xfrm>
        <a:prstGeom prst="borderCallout1">
          <a:avLst>
            <a:gd name="adj1" fmla="val 89170"/>
            <a:gd name="adj2" fmla="val 48474"/>
            <a:gd name="adj3" fmla="val 111102"/>
            <a:gd name="adj4" fmla="val 45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「合計 </a:t>
          </a:r>
          <a:r>
            <a:rPr kumimoji="1" lang="en-US" altLang="ja-JP" sz="1100">
              <a:solidFill>
                <a:sysClr val="windowText" lastClr="000000"/>
              </a:solidFill>
              <a:effectLst/>
              <a:latin typeface="+mn-lt"/>
              <a:ea typeface="+mn-ea"/>
              <a:cs typeface="+mn-cs"/>
            </a:rPr>
            <a:t>(A </a:t>
          </a:r>
          <a:r>
            <a:rPr kumimoji="1" lang="ja-JP" altLang="en-US" sz="1100">
              <a:solidFill>
                <a:sysClr val="windowText" lastClr="000000"/>
              </a:solidFill>
              <a:effectLst/>
              <a:latin typeface="+mn-lt"/>
              <a:ea typeface="+mn-ea"/>
              <a:cs typeface="+mn-cs"/>
            </a:rPr>
            <a:t>事業に要する経費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」を計上している補助対象経費区分について、「積算基礎 補助対象経費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概要</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」各</a:t>
          </a:r>
          <a:r>
            <a:rPr kumimoji="1" lang="en-US" altLang="ja-JP" sz="1100">
              <a:solidFill>
                <a:sysClr val="windowText" lastClr="000000"/>
              </a:solidFill>
              <a:effectLst/>
              <a:latin typeface="+mn-lt"/>
              <a:ea typeface="+mn-ea"/>
              <a:cs typeface="+mn-cs"/>
            </a:rPr>
            <a:t>1,000</a:t>
          </a:r>
          <a:r>
            <a:rPr kumimoji="1" lang="ja-JP" altLang="en-US" sz="1100">
              <a:solidFill>
                <a:sysClr val="windowText" lastClr="000000"/>
              </a:solidFill>
              <a:effectLst/>
              <a:latin typeface="+mn-lt"/>
              <a:ea typeface="+mn-ea"/>
              <a:cs typeface="+mn-cs"/>
            </a:rPr>
            <a:t>文字以内</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を入力してください。</a:t>
          </a:r>
        </a:p>
      </xdr:txBody>
    </xdr:sp>
    <xdr:clientData/>
  </xdr:twoCellAnchor>
  <xdr:twoCellAnchor>
    <xdr:from>
      <xdr:col>9</xdr:col>
      <xdr:colOff>517038</xdr:colOff>
      <xdr:row>8</xdr:row>
      <xdr:rowOff>47510</xdr:rowOff>
    </xdr:from>
    <xdr:to>
      <xdr:col>9</xdr:col>
      <xdr:colOff>3846573</xdr:colOff>
      <xdr:row>11</xdr:row>
      <xdr:rowOff>102703</xdr:rowOff>
    </xdr:to>
    <xdr:sp macro="" textlink="">
      <xdr:nvSpPr>
        <xdr:cNvPr id="22" name="吹き出し: 線 10">
          <a:extLst>
            <a:ext uri="{FF2B5EF4-FFF2-40B4-BE49-F238E27FC236}">
              <a16:creationId xmlns:a16="http://schemas.microsoft.com/office/drawing/2014/main" id="{B23F4348-DDA4-4732-A006-B55E929B1962}"/>
            </a:ext>
          </a:extLst>
        </xdr:cNvPr>
        <xdr:cNvSpPr/>
      </xdr:nvSpPr>
      <xdr:spPr>
        <a:xfrm>
          <a:off x="28054871" y="2799177"/>
          <a:ext cx="3329535" cy="891276"/>
        </a:xfrm>
        <a:prstGeom prst="borderCallout1">
          <a:avLst>
            <a:gd name="adj1" fmla="val 89170"/>
            <a:gd name="adj2" fmla="val 48474"/>
            <a:gd name="adj3" fmla="val 111102"/>
            <a:gd name="adj4" fmla="val 45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「合計 </a:t>
          </a:r>
          <a:r>
            <a:rPr kumimoji="1" lang="en-US" altLang="ja-JP" sz="1100">
              <a:solidFill>
                <a:sysClr val="windowText" lastClr="000000"/>
              </a:solidFill>
              <a:effectLst/>
              <a:latin typeface="+mn-lt"/>
              <a:ea typeface="+mn-ea"/>
              <a:cs typeface="+mn-cs"/>
            </a:rPr>
            <a:t>(A </a:t>
          </a:r>
          <a:r>
            <a:rPr kumimoji="1" lang="ja-JP" altLang="en-US" sz="1100">
              <a:solidFill>
                <a:sysClr val="windowText" lastClr="000000"/>
              </a:solidFill>
              <a:effectLst/>
              <a:latin typeface="+mn-lt"/>
              <a:ea typeface="+mn-ea"/>
              <a:cs typeface="+mn-cs"/>
            </a:rPr>
            <a:t>事業に要する経費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」を計上している補助対象経費区分について、「積算基礎 補助対象外経費」各</a:t>
          </a:r>
          <a:r>
            <a:rPr kumimoji="1" lang="en-US" altLang="ja-JP" sz="1100">
              <a:solidFill>
                <a:sysClr val="windowText" lastClr="000000"/>
              </a:solidFill>
              <a:effectLst/>
              <a:latin typeface="+mn-lt"/>
              <a:ea typeface="+mn-ea"/>
              <a:cs typeface="+mn-cs"/>
            </a:rPr>
            <a:t>1,000</a:t>
          </a:r>
          <a:r>
            <a:rPr kumimoji="1" lang="ja-JP" altLang="en-US" sz="1100">
              <a:solidFill>
                <a:sysClr val="windowText" lastClr="000000"/>
              </a:solidFill>
              <a:effectLst/>
              <a:latin typeface="+mn-lt"/>
              <a:ea typeface="+mn-ea"/>
              <a:cs typeface="+mn-cs"/>
            </a:rPr>
            <a:t>文字以内</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を入力してください。</a:t>
          </a:r>
        </a:p>
      </xdr:txBody>
    </xdr:sp>
    <xdr:clientData/>
  </xdr:twoCellAnchor>
  <xdr:twoCellAnchor>
    <xdr:from>
      <xdr:col>7</xdr:col>
      <xdr:colOff>133350</xdr:colOff>
      <xdr:row>24</xdr:row>
      <xdr:rowOff>122289</xdr:rowOff>
    </xdr:from>
    <xdr:to>
      <xdr:col>7</xdr:col>
      <xdr:colOff>3803455</xdr:colOff>
      <xdr:row>26</xdr:row>
      <xdr:rowOff>227037</xdr:rowOff>
    </xdr:to>
    <xdr:sp macro="" textlink="">
      <xdr:nvSpPr>
        <xdr:cNvPr id="24" name="吹き出し: 線 10">
          <a:extLst>
            <a:ext uri="{FF2B5EF4-FFF2-40B4-BE49-F238E27FC236}">
              <a16:creationId xmlns:a16="http://schemas.microsoft.com/office/drawing/2014/main" id="{D39C0090-8A91-411C-A4B8-FA406870E474}"/>
            </a:ext>
          </a:extLst>
        </xdr:cNvPr>
        <xdr:cNvSpPr/>
      </xdr:nvSpPr>
      <xdr:spPr>
        <a:xfrm>
          <a:off x="19964400" y="12790539"/>
          <a:ext cx="3670105" cy="676248"/>
        </a:xfrm>
        <a:prstGeom prst="borderCallout1">
          <a:avLst>
            <a:gd name="adj1" fmla="val 85629"/>
            <a:gd name="adj2" fmla="val 51444"/>
            <a:gd name="adj3" fmla="val 135316"/>
            <a:gd name="adj4" fmla="val 5058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C </a:t>
          </a:r>
          <a:r>
            <a:rPr kumimoji="1" lang="ja-JP" altLang="en-US" sz="1100">
              <a:solidFill>
                <a:sysClr val="windowText" lastClr="000000"/>
              </a:solidFill>
              <a:effectLst/>
              <a:latin typeface="+mn-lt"/>
              <a:ea typeface="+mn-ea"/>
              <a:cs typeface="+mn-cs"/>
            </a:rPr>
            <a:t>補助金交付申請額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」は、「補助率」と「</a:t>
          </a:r>
          <a:r>
            <a:rPr kumimoji="1" lang="en-US" altLang="ja-JP" sz="1100">
              <a:solidFill>
                <a:sysClr val="windowText" lastClr="000000"/>
              </a:solidFill>
              <a:effectLst/>
              <a:latin typeface="+mn-lt"/>
              <a:ea typeface="+mn-ea"/>
              <a:cs typeface="+mn-cs"/>
            </a:rPr>
            <a:t>B </a:t>
          </a:r>
          <a:r>
            <a:rPr kumimoji="1" lang="ja-JP" altLang="en-US" sz="1100">
              <a:solidFill>
                <a:sysClr val="windowText" lastClr="000000"/>
              </a:solidFill>
              <a:effectLst/>
              <a:latin typeface="+mn-lt"/>
              <a:ea typeface="+mn-ea"/>
              <a:cs typeface="+mn-cs"/>
            </a:rPr>
            <a:t>補助対象経費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税抜き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」の値を基に自動計算されます。</a:t>
          </a:r>
        </a:p>
      </xdr:txBody>
    </xdr:sp>
    <xdr:clientData/>
  </xdr:twoCellAnchor>
  <xdr:twoCellAnchor>
    <xdr:from>
      <xdr:col>12</xdr:col>
      <xdr:colOff>11430</xdr:colOff>
      <xdr:row>30</xdr:row>
      <xdr:rowOff>662940</xdr:rowOff>
    </xdr:from>
    <xdr:to>
      <xdr:col>16</xdr:col>
      <xdr:colOff>511615</xdr:colOff>
      <xdr:row>30</xdr:row>
      <xdr:rowOff>1754212</xdr:rowOff>
    </xdr:to>
    <xdr:sp macro="" textlink="">
      <xdr:nvSpPr>
        <xdr:cNvPr id="25" name="吹き出し: 線 10">
          <a:extLst>
            <a:ext uri="{FF2B5EF4-FFF2-40B4-BE49-F238E27FC236}">
              <a16:creationId xmlns:a16="http://schemas.microsoft.com/office/drawing/2014/main" id="{58FC4827-8664-433F-929E-80CA3173253A}"/>
            </a:ext>
          </a:extLst>
        </xdr:cNvPr>
        <xdr:cNvSpPr/>
      </xdr:nvSpPr>
      <xdr:spPr>
        <a:xfrm>
          <a:off x="34301430" y="16074390"/>
          <a:ext cx="3471985" cy="1091272"/>
        </a:xfrm>
        <a:prstGeom prst="borderCallout1">
          <a:avLst>
            <a:gd name="adj1" fmla="val 33550"/>
            <a:gd name="adj2" fmla="val 1485"/>
            <a:gd name="adj3" fmla="val 34193"/>
            <a:gd name="adj4" fmla="val -3782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「機械装置・システム構築費」を計上する場合は、各品目のうち内訳に含まれる経費の種類を、「機械装置のみ」、「システム構築費のみ」、「機械装置・システム構築の両方」から選択してください。</a:t>
          </a:r>
        </a:p>
      </xdr:txBody>
    </xdr:sp>
    <xdr:clientData/>
  </xdr:twoCellAnchor>
  <xdr:twoCellAnchor>
    <xdr:from>
      <xdr:col>9</xdr:col>
      <xdr:colOff>199315</xdr:colOff>
      <xdr:row>23</xdr:row>
      <xdr:rowOff>825789</xdr:rowOff>
    </xdr:from>
    <xdr:to>
      <xdr:col>10</xdr:col>
      <xdr:colOff>1776</xdr:colOff>
      <xdr:row>27</xdr:row>
      <xdr:rowOff>123298</xdr:rowOff>
    </xdr:to>
    <xdr:sp macro="" textlink="">
      <xdr:nvSpPr>
        <xdr:cNvPr id="26" name="吹き出し: 線 10">
          <a:extLst>
            <a:ext uri="{FF2B5EF4-FFF2-40B4-BE49-F238E27FC236}">
              <a16:creationId xmlns:a16="http://schemas.microsoft.com/office/drawing/2014/main" id="{A115DDD3-D7C3-4039-B038-3695D583B1CF}"/>
            </a:ext>
          </a:extLst>
        </xdr:cNvPr>
        <xdr:cNvSpPr/>
      </xdr:nvSpPr>
      <xdr:spPr>
        <a:xfrm>
          <a:off x="27726565" y="12247130"/>
          <a:ext cx="3664416" cy="1263123"/>
        </a:xfrm>
        <a:prstGeom prst="borderCallout1">
          <a:avLst>
            <a:gd name="adj1" fmla="val 33550"/>
            <a:gd name="adj2" fmla="val 1485"/>
            <a:gd name="adj3" fmla="val 106834"/>
            <a:gd name="adj4" fmla="val -5802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B</a:t>
          </a:r>
          <a:r>
            <a:rPr kumimoji="1" lang="ja-JP" altLang="en-US" sz="1100">
              <a:solidFill>
                <a:sysClr val="windowText" lastClr="000000"/>
              </a:solidFill>
              <a:effectLst/>
              <a:latin typeface="+mn-lt"/>
              <a:ea typeface="+mn-ea"/>
              <a:cs typeface="+mn-cs"/>
            </a:rPr>
            <a:t>補助対象経費の内訳</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詳細、単価</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数量等</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を記載してください。</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原材料費を計上する場合は、「積算基礎 補助対象経費」に製造等する試作品の内容を具体的に記載してください。</a:t>
          </a:r>
        </a:p>
      </xdr:txBody>
    </xdr:sp>
    <xdr:clientData/>
  </xdr:twoCellAnchor>
  <xdr:twoCellAnchor>
    <xdr:from>
      <xdr:col>10</xdr:col>
      <xdr:colOff>16217</xdr:colOff>
      <xdr:row>7</xdr:row>
      <xdr:rowOff>87967</xdr:rowOff>
    </xdr:from>
    <xdr:to>
      <xdr:col>11</xdr:col>
      <xdr:colOff>2932</xdr:colOff>
      <xdr:row>8</xdr:row>
      <xdr:rowOff>205740</xdr:rowOff>
    </xdr:to>
    <xdr:sp macro="" textlink="">
      <xdr:nvSpPr>
        <xdr:cNvPr id="29" name="吹き出し: 線 10">
          <a:extLst>
            <a:ext uri="{FF2B5EF4-FFF2-40B4-BE49-F238E27FC236}">
              <a16:creationId xmlns:a16="http://schemas.microsoft.com/office/drawing/2014/main" id="{9561F571-62DD-4544-990D-26C7B81B5F9A}"/>
            </a:ext>
          </a:extLst>
        </xdr:cNvPr>
        <xdr:cNvSpPr/>
      </xdr:nvSpPr>
      <xdr:spPr>
        <a:xfrm>
          <a:off x="29619917" y="2564467"/>
          <a:ext cx="3625265" cy="822623"/>
        </a:xfrm>
        <a:prstGeom prst="borderCallout1">
          <a:avLst>
            <a:gd name="adj1" fmla="val 6126"/>
            <a:gd name="adj2" fmla="val 41925"/>
            <a:gd name="adj3" fmla="val -44580"/>
            <a:gd name="adj4" fmla="val 4161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「提出可否」で</a:t>
          </a:r>
          <a:r>
            <a:rPr kumimoji="1" lang="en-US" altLang="ja-JP" sz="1100">
              <a:solidFill>
                <a:sysClr val="windowText" lastClr="000000"/>
              </a:solidFill>
              <a:effectLst/>
              <a:latin typeface="+mn-lt"/>
              <a:ea typeface="+mn-ea"/>
              <a:cs typeface="+mn-cs"/>
            </a:rPr>
            <a:t>NG</a:t>
          </a:r>
          <a:r>
            <a:rPr kumimoji="1" lang="ja-JP" altLang="en-US" sz="1100">
              <a:solidFill>
                <a:sysClr val="windowText" lastClr="000000"/>
              </a:solidFill>
              <a:effectLst/>
              <a:latin typeface="+mn-lt"/>
              <a:ea typeface="+mn-ea"/>
              <a:cs typeface="+mn-cs"/>
            </a:rPr>
            <a:t>が表示される場合は、各経費区分で定められた上限額を上回っていないか等、「はじめに」シートを確認してください。</a:t>
          </a:r>
        </a:p>
      </xdr:txBody>
    </xdr:sp>
    <xdr:clientData/>
  </xdr:twoCellAnchor>
  <xdr:twoCellAnchor>
    <xdr:from>
      <xdr:col>5</xdr:col>
      <xdr:colOff>513715</xdr:colOff>
      <xdr:row>24</xdr:row>
      <xdr:rowOff>95250</xdr:rowOff>
    </xdr:from>
    <xdr:to>
      <xdr:col>5</xdr:col>
      <xdr:colOff>3638808</xdr:colOff>
      <xdr:row>27</xdr:row>
      <xdr:rowOff>21732</xdr:rowOff>
    </xdr:to>
    <xdr:sp macro="" textlink="">
      <xdr:nvSpPr>
        <xdr:cNvPr id="6" name="吹き出し: 線 5">
          <a:extLst>
            <a:ext uri="{FF2B5EF4-FFF2-40B4-BE49-F238E27FC236}">
              <a16:creationId xmlns:a16="http://schemas.microsoft.com/office/drawing/2014/main" id="{6D48D53B-D8F8-466F-A707-7468E4A0B383}"/>
            </a:ext>
          </a:extLst>
        </xdr:cNvPr>
        <xdr:cNvSpPr/>
      </xdr:nvSpPr>
      <xdr:spPr>
        <a:xfrm>
          <a:off x="13010515" y="12172950"/>
          <a:ext cx="3125093" cy="745632"/>
        </a:xfrm>
        <a:prstGeom prst="borderCallout1">
          <a:avLst>
            <a:gd name="adj1" fmla="val 85581"/>
            <a:gd name="adj2" fmla="val 50054"/>
            <a:gd name="adj3" fmla="val 122786"/>
            <a:gd name="adj4" fmla="val 4701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A </a:t>
          </a:r>
          <a:r>
            <a:rPr kumimoji="1" lang="ja-JP" altLang="en-US" sz="1100">
              <a:solidFill>
                <a:sysClr val="windowText" lastClr="000000"/>
              </a:solidFill>
              <a:effectLst/>
              <a:latin typeface="+mn-lt"/>
              <a:ea typeface="+mn-ea"/>
              <a:cs typeface="+mn-cs"/>
            </a:rPr>
            <a:t>事業に要する経費</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税込み</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」は、各経費区分で計上する品目</a:t>
          </a:r>
          <a:r>
            <a:rPr kumimoji="1" lang="en-US" altLang="ja-JP" sz="1100">
              <a:solidFill>
                <a:sysClr val="windowText" lastClr="000000"/>
              </a:solidFill>
              <a:effectLst/>
              <a:latin typeface="+mn-lt"/>
              <a:ea typeface="+mn-ea"/>
              <a:cs typeface="+mn-cs"/>
            </a:rPr>
            <a:t>(E</a:t>
          </a:r>
          <a:r>
            <a:rPr kumimoji="1" lang="ja-JP" altLang="en-US" sz="1100">
              <a:solidFill>
                <a:sysClr val="windowText" lastClr="000000"/>
              </a:solidFill>
              <a:effectLst/>
              <a:latin typeface="+mn-lt"/>
              <a:ea typeface="+mn-ea"/>
              <a:cs typeface="+mn-cs"/>
            </a:rPr>
            <a:t>列</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の取得に要する金額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税込み</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231230</xdr:colOff>
      <xdr:row>7</xdr:row>
      <xdr:rowOff>106325</xdr:rowOff>
    </xdr:from>
    <xdr:to>
      <xdr:col>5</xdr:col>
      <xdr:colOff>2750925</xdr:colOff>
      <xdr:row>10</xdr:row>
      <xdr:rowOff>7901</xdr:rowOff>
    </xdr:to>
    <xdr:sp macro="" textlink="">
      <xdr:nvSpPr>
        <xdr:cNvPr id="11" name="吹き出し: 線 10">
          <a:extLst>
            <a:ext uri="{FF2B5EF4-FFF2-40B4-BE49-F238E27FC236}">
              <a16:creationId xmlns:a16="http://schemas.microsoft.com/office/drawing/2014/main" id="{F1695F67-8681-4FCB-963C-7E76708D0795}"/>
            </a:ext>
          </a:extLst>
        </xdr:cNvPr>
        <xdr:cNvSpPr/>
      </xdr:nvSpPr>
      <xdr:spPr>
        <a:xfrm>
          <a:off x="10398614" y="4016005"/>
          <a:ext cx="3372514" cy="1086663"/>
        </a:xfrm>
        <a:prstGeom prst="borderCallout1">
          <a:avLst>
            <a:gd name="adj1" fmla="val 30120"/>
            <a:gd name="adj2" fmla="val 2132"/>
            <a:gd name="adj3" fmla="val -34730"/>
            <a:gd name="adj4" fmla="val -1427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ffectLst/>
            <a:latin typeface="+mn-lt"/>
            <a:ea typeface="+mn-ea"/>
            <a:cs typeface="+mn-cs"/>
          </a:endParaRPr>
        </a:p>
      </xdr:txBody>
    </xdr:sp>
    <xdr:clientData/>
  </xdr:twoCellAnchor>
  <xdr:twoCellAnchor>
    <xdr:from>
      <xdr:col>4</xdr:col>
      <xdr:colOff>496467</xdr:colOff>
      <xdr:row>3</xdr:row>
      <xdr:rowOff>7327</xdr:rowOff>
    </xdr:from>
    <xdr:to>
      <xdr:col>4</xdr:col>
      <xdr:colOff>720585</xdr:colOff>
      <xdr:row>6</xdr:row>
      <xdr:rowOff>711282</xdr:rowOff>
    </xdr:to>
    <xdr:sp macro="" textlink="">
      <xdr:nvSpPr>
        <xdr:cNvPr id="2" name="左大かっこ 1">
          <a:extLst>
            <a:ext uri="{FF2B5EF4-FFF2-40B4-BE49-F238E27FC236}">
              <a16:creationId xmlns:a16="http://schemas.microsoft.com/office/drawing/2014/main" id="{7CE2E1E4-8FD1-47CF-A248-55E7F535DFA0}"/>
            </a:ext>
          </a:extLst>
        </xdr:cNvPr>
        <xdr:cNvSpPr/>
      </xdr:nvSpPr>
      <xdr:spPr>
        <a:xfrm>
          <a:off x="10297692" y="1036027"/>
          <a:ext cx="224118" cy="2847080"/>
        </a:xfrm>
        <a:prstGeom prst="leftBracket">
          <a:avLst>
            <a:gd name="adj" fmla="val 33262"/>
          </a:avLst>
        </a:prstGeom>
        <a:ln w="76200" cap="rnd">
          <a:solidFill>
            <a:schemeClr val="accent1">
              <a:lumMod val="60000"/>
              <a:lumOff val="4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180975</xdr:colOff>
      <xdr:row>4</xdr:row>
      <xdr:rowOff>371475</xdr:rowOff>
    </xdr:from>
    <xdr:to>
      <xdr:col>4</xdr:col>
      <xdr:colOff>523875</xdr:colOff>
      <xdr:row>4</xdr:row>
      <xdr:rowOff>371475</xdr:rowOff>
    </xdr:to>
    <xdr:cxnSp macro="">
      <xdr:nvCxnSpPr>
        <xdr:cNvPr id="3" name="直線コネクタ 2">
          <a:extLst>
            <a:ext uri="{FF2B5EF4-FFF2-40B4-BE49-F238E27FC236}">
              <a16:creationId xmlns:a16="http://schemas.microsoft.com/office/drawing/2014/main" id="{0AE4EA10-23D8-40C6-91DB-9B500ACC8C74}"/>
            </a:ext>
          </a:extLst>
        </xdr:cNvPr>
        <xdr:cNvCxnSpPr/>
      </xdr:nvCxnSpPr>
      <xdr:spPr>
        <a:xfrm flipH="1">
          <a:off x="5638800" y="2114550"/>
          <a:ext cx="4686300" cy="0"/>
        </a:xfrm>
        <a:prstGeom prst="line">
          <a:avLst/>
        </a:prstGeom>
        <a:ln w="76200">
          <a:solidFill>
            <a:schemeClr val="accent1">
              <a:lumMod val="60000"/>
              <a:lumOff val="40000"/>
            </a:schemeClr>
          </a:solidFill>
          <a:tailEnd type="oval"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330818</xdr:colOff>
      <xdr:row>7</xdr:row>
      <xdr:rowOff>86590</xdr:rowOff>
    </xdr:from>
    <xdr:to>
      <xdr:col>3</xdr:col>
      <xdr:colOff>3688773</xdr:colOff>
      <xdr:row>7</xdr:row>
      <xdr:rowOff>599839</xdr:rowOff>
    </xdr:to>
    <xdr:sp macro="" textlink="">
      <xdr:nvSpPr>
        <xdr:cNvPr id="5" name="吹き出し: 線 10">
          <a:extLst>
            <a:ext uri="{FF2B5EF4-FFF2-40B4-BE49-F238E27FC236}">
              <a16:creationId xmlns:a16="http://schemas.microsoft.com/office/drawing/2014/main" id="{A2B09682-AD12-4275-8359-999943EF72E2}"/>
            </a:ext>
          </a:extLst>
        </xdr:cNvPr>
        <xdr:cNvSpPr/>
      </xdr:nvSpPr>
      <xdr:spPr>
        <a:xfrm>
          <a:off x="5985204" y="4000499"/>
          <a:ext cx="3357955" cy="513249"/>
        </a:xfrm>
        <a:prstGeom prst="borderCallout1">
          <a:avLst>
            <a:gd name="adj1" fmla="val 53562"/>
            <a:gd name="adj2" fmla="val 908"/>
            <a:gd name="adj3" fmla="val 54489"/>
            <a:gd name="adj4" fmla="val -920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「合計額」は、「自己資金」、「補助金交付申請額」、「借入金」、「その他」の合計値を自動で算出し、表示します。</a:t>
          </a:r>
        </a:p>
      </xdr:txBody>
    </xdr:sp>
    <xdr:clientData/>
  </xdr:twoCellAnchor>
  <xdr:twoCellAnchor>
    <xdr:from>
      <xdr:col>3</xdr:col>
      <xdr:colOff>199488</xdr:colOff>
      <xdr:row>3</xdr:row>
      <xdr:rowOff>64942</xdr:rowOff>
    </xdr:from>
    <xdr:to>
      <xdr:col>3</xdr:col>
      <xdr:colOff>3541568</xdr:colOff>
      <xdr:row>3</xdr:row>
      <xdr:rowOff>578191</xdr:rowOff>
    </xdr:to>
    <xdr:sp macro="" textlink="">
      <xdr:nvSpPr>
        <xdr:cNvPr id="6" name="吹き出し: 線 10">
          <a:extLst>
            <a:ext uri="{FF2B5EF4-FFF2-40B4-BE49-F238E27FC236}">
              <a16:creationId xmlns:a16="http://schemas.microsoft.com/office/drawing/2014/main" id="{25D8BA41-38CC-48AC-A34B-36F5E48EA580}"/>
            </a:ext>
          </a:extLst>
        </xdr:cNvPr>
        <xdr:cNvSpPr/>
      </xdr:nvSpPr>
      <xdr:spPr>
        <a:xfrm>
          <a:off x="5850988" y="1096817"/>
          <a:ext cx="3342080" cy="513249"/>
        </a:xfrm>
        <a:prstGeom prst="borderCallout1">
          <a:avLst>
            <a:gd name="adj1" fmla="val 53562"/>
            <a:gd name="adj2" fmla="val 908"/>
            <a:gd name="adj3" fmla="val 161640"/>
            <a:gd name="adj4" fmla="val -645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「補助金交付申請額」は補助金を受けるまでの資金の「合計額」を自動で表示します。</a:t>
          </a:r>
        </a:p>
      </xdr:txBody>
    </xdr:sp>
    <xdr:clientData/>
  </xdr:twoCellAnchor>
  <xdr:twoCellAnchor>
    <xdr:from>
      <xdr:col>3</xdr:col>
      <xdr:colOff>1391502</xdr:colOff>
      <xdr:row>4</xdr:row>
      <xdr:rowOff>106029</xdr:rowOff>
    </xdr:from>
    <xdr:to>
      <xdr:col>4</xdr:col>
      <xdr:colOff>240379</xdr:colOff>
      <xdr:row>4</xdr:row>
      <xdr:rowOff>618929</xdr:rowOff>
    </xdr:to>
    <xdr:sp macro="" textlink="">
      <xdr:nvSpPr>
        <xdr:cNvPr id="7" name="吹き出し: 線 10">
          <a:extLst>
            <a:ext uri="{FF2B5EF4-FFF2-40B4-BE49-F238E27FC236}">
              <a16:creationId xmlns:a16="http://schemas.microsoft.com/office/drawing/2014/main" id="{CFA6BA16-8C81-45CD-A6DC-073E3005B3D4}"/>
            </a:ext>
          </a:extLst>
        </xdr:cNvPr>
        <xdr:cNvSpPr/>
      </xdr:nvSpPr>
      <xdr:spPr>
        <a:xfrm>
          <a:off x="7043002" y="1852279"/>
          <a:ext cx="3357377" cy="512900"/>
        </a:xfrm>
        <a:prstGeom prst="borderCallout1">
          <a:avLst>
            <a:gd name="adj1" fmla="val 88703"/>
            <a:gd name="adj2" fmla="val 29643"/>
            <a:gd name="adj3" fmla="val 186338"/>
            <a:gd name="adj4" fmla="val -19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・複数から資金を調達している場合、すべての調達先を記載してください。</a:t>
          </a:r>
        </a:p>
      </xdr:txBody>
    </xdr:sp>
    <xdr:clientData/>
  </xdr:twoCellAnchor>
  <xdr:twoCellAnchor>
    <xdr:from>
      <xdr:col>7</xdr:col>
      <xdr:colOff>297683</xdr:colOff>
      <xdr:row>6</xdr:row>
      <xdr:rowOff>122126</xdr:rowOff>
    </xdr:from>
    <xdr:to>
      <xdr:col>7</xdr:col>
      <xdr:colOff>3670197</xdr:colOff>
      <xdr:row>7</xdr:row>
      <xdr:rowOff>531628</xdr:rowOff>
    </xdr:to>
    <xdr:sp macro="" textlink="">
      <xdr:nvSpPr>
        <xdr:cNvPr id="8" name="吹き出し: 線 10">
          <a:extLst>
            <a:ext uri="{FF2B5EF4-FFF2-40B4-BE49-F238E27FC236}">
              <a16:creationId xmlns:a16="http://schemas.microsoft.com/office/drawing/2014/main" id="{69689B15-6A23-48FF-A7C4-E26617B05C00}"/>
            </a:ext>
          </a:extLst>
        </xdr:cNvPr>
        <xdr:cNvSpPr/>
      </xdr:nvSpPr>
      <xdr:spPr>
        <a:xfrm>
          <a:off x="16767073" y="3311893"/>
          <a:ext cx="3372514" cy="1129415"/>
        </a:xfrm>
        <a:prstGeom prst="borderCallout1">
          <a:avLst>
            <a:gd name="adj1" fmla="val 20947"/>
            <a:gd name="adj2" fmla="val 2788"/>
            <a:gd name="adj3" fmla="val 21002"/>
            <a:gd name="adj4" fmla="val -672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公租公課は補助対象外のため、「補助金を受けるまでの資金」の表に税抜きの額を半角数字で記載してください。なお、税分は「補助事業全体に要する経費調達」の表の「補助金交付申請額」以外の区分に含めてください。</a:t>
          </a:r>
        </a:p>
      </xdr:txBody>
    </xdr:sp>
    <xdr:clientData/>
  </xdr:twoCellAnchor>
  <xdr:twoCellAnchor>
    <xdr:from>
      <xdr:col>4</xdr:col>
      <xdr:colOff>231230</xdr:colOff>
      <xdr:row>7</xdr:row>
      <xdr:rowOff>106325</xdr:rowOff>
    </xdr:from>
    <xdr:to>
      <xdr:col>5</xdr:col>
      <xdr:colOff>2754100</xdr:colOff>
      <xdr:row>10</xdr:row>
      <xdr:rowOff>7901</xdr:rowOff>
    </xdr:to>
    <xdr:sp macro="" textlink="">
      <xdr:nvSpPr>
        <xdr:cNvPr id="10" name="吹き出し: 線 10">
          <a:extLst>
            <a:ext uri="{FF2B5EF4-FFF2-40B4-BE49-F238E27FC236}">
              <a16:creationId xmlns:a16="http://schemas.microsoft.com/office/drawing/2014/main" id="{2559679C-A49D-4B58-94E6-20D4C932F68D}"/>
            </a:ext>
          </a:extLst>
        </xdr:cNvPr>
        <xdr:cNvSpPr/>
      </xdr:nvSpPr>
      <xdr:spPr>
        <a:xfrm>
          <a:off x="10398614" y="4016005"/>
          <a:ext cx="3375689" cy="1086663"/>
        </a:xfrm>
        <a:prstGeom prst="borderCallout1">
          <a:avLst>
            <a:gd name="adj1" fmla="val 20947"/>
            <a:gd name="adj2" fmla="val 96952"/>
            <a:gd name="adj3" fmla="val -104648"/>
            <a:gd name="adj4" fmla="val 11577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リース会社と共同申請をする場合、リースに要する経費は「補助金を受けるまでの資金」の表の「その他」</a:t>
          </a:r>
          <a:r>
            <a:rPr kumimoji="1" lang="en-US" altLang="ja-JP" sz="1100">
              <a:solidFill>
                <a:sysClr val="windowText" lastClr="000000"/>
              </a:solidFill>
              <a:effectLst/>
              <a:latin typeface="+mn-lt"/>
              <a:ea typeface="+mn-ea"/>
              <a:cs typeface="+mn-cs"/>
            </a:rPr>
            <a:t>(G6)</a:t>
          </a:r>
          <a:r>
            <a:rPr kumimoji="1" lang="ja-JP" altLang="en-US" sz="1100">
              <a:solidFill>
                <a:sysClr val="windowText" lastClr="000000"/>
              </a:solidFill>
              <a:effectLst/>
              <a:latin typeface="+mn-lt"/>
              <a:ea typeface="+mn-ea"/>
              <a:cs typeface="+mn-cs"/>
            </a:rPr>
            <a:t>に計上し、「その他の調達先」</a:t>
          </a:r>
          <a:r>
            <a:rPr kumimoji="1" lang="en-US" altLang="ja-JP" sz="1100">
              <a:solidFill>
                <a:sysClr val="windowText" lastClr="000000"/>
              </a:solidFill>
              <a:effectLst/>
              <a:latin typeface="+mn-lt"/>
              <a:ea typeface="+mn-ea"/>
              <a:cs typeface="+mn-cs"/>
            </a:rPr>
            <a:t>(H6)</a:t>
          </a:r>
          <a:r>
            <a:rPr kumimoji="1" lang="ja-JP" altLang="en-US" sz="1100">
              <a:solidFill>
                <a:sysClr val="windowText" lastClr="000000"/>
              </a:solidFill>
              <a:effectLst/>
              <a:latin typeface="+mn-lt"/>
              <a:ea typeface="+mn-ea"/>
              <a:cs typeface="+mn-cs"/>
            </a:rPr>
            <a:t>には「リース会社との共同申請」と記載してください。 </a:t>
          </a:r>
        </a:p>
      </xdr:txBody>
    </xdr:sp>
    <xdr:clientData/>
  </xdr:twoCellAnchor>
  <xdr:twoCellAnchor>
    <xdr:from>
      <xdr:col>7</xdr:col>
      <xdr:colOff>1435804</xdr:colOff>
      <xdr:row>3</xdr:row>
      <xdr:rowOff>158232</xdr:rowOff>
    </xdr:from>
    <xdr:to>
      <xdr:col>9</xdr:col>
      <xdr:colOff>74246</xdr:colOff>
      <xdr:row>3</xdr:row>
      <xdr:rowOff>677482</xdr:rowOff>
    </xdr:to>
    <xdr:sp macro="" textlink="">
      <xdr:nvSpPr>
        <xdr:cNvPr id="12" name="吹き出し: 線 10">
          <a:extLst>
            <a:ext uri="{FF2B5EF4-FFF2-40B4-BE49-F238E27FC236}">
              <a16:creationId xmlns:a16="http://schemas.microsoft.com/office/drawing/2014/main" id="{89EBB425-97AE-43B7-A4FE-02659967C92E}"/>
            </a:ext>
          </a:extLst>
        </xdr:cNvPr>
        <xdr:cNvSpPr/>
      </xdr:nvSpPr>
      <xdr:spPr>
        <a:xfrm>
          <a:off x="17905194" y="1188261"/>
          <a:ext cx="3356639" cy="519250"/>
        </a:xfrm>
        <a:prstGeom prst="borderCallout1">
          <a:avLst>
            <a:gd name="adj1" fmla="val 91798"/>
            <a:gd name="adj2" fmla="val 4110"/>
            <a:gd name="adj3" fmla="val 174109"/>
            <a:gd name="adj4" fmla="val -208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・複数から資金を調達している場合、すべての調達先を記載してください。</a:t>
          </a:r>
        </a:p>
      </xdr:txBody>
    </xdr:sp>
    <xdr:clientData/>
  </xdr:twoCellAnchor>
  <xdr:twoCellAnchor>
    <xdr:from>
      <xdr:col>9</xdr:col>
      <xdr:colOff>464919</xdr:colOff>
      <xdr:row>3</xdr:row>
      <xdr:rowOff>107949</xdr:rowOff>
    </xdr:from>
    <xdr:to>
      <xdr:col>9</xdr:col>
      <xdr:colOff>3827761</xdr:colOff>
      <xdr:row>4</xdr:row>
      <xdr:rowOff>476251</xdr:rowOff>
    </xdr:to>
    <xdr:sp macro="" textlink="">
      <xdr:nvSpPr>
        <xdr:cNvPr id="13" name="吹き出し: 線 10">
          <a:extLst>
            <a:ext uri="{FF2B5EF4-FFF2-40B4-BE49-F238E27FC236}">
              <a16:creationId xmlns:a16="http://schemas.microsoft.com/office/drawing/2014/main" id="{F18AE261-A416-4A62-9145-7D4373605E1F}"/>
            </a:ext>
          </a:extLst>
        </xdr:cNvPr>
        <xdr:cNvSpPr/>
      </xdr:nvSpPr>
      <xdr:spPr>
        <a:xfrm>
          <a:off x="21634232" y="1143793"/>
          <a:ext cx="3362842" cy="1082677"/>
        </a:xfrm>
        <a:prstGeom prst="borderCallout1">
          <a:avLst>
            <a:gd name="adj1" fmla="val 6141"/>
            <a:gd name="adj2" fmla="val 25826"/>
            <a:gd name="adj3" fmla="val -26312"/>
            <a:gd name="adj4" fmla="val 3583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「提出可否」で</a:t>
          </a:r>
          <a:r>
            <a:rPr kumimoji="1" lang="en-US" altLang="ja-JP" sz="1100">
              <a:solidFill>
                <a:sysClr val="windowText" lastClr="000000"/>
              </a:solidFill>
              <a:effectLst/>
              <a:latin typeface="+mn-lt"/>
              <a:ea typeface="+mn-ea"/>
              <a:cs typeface="+mn-cs"/>
            </a:rPr>
            <a:t>NG</a:t>
          </a:r>
          <a:r>
            <a:rPr kumimoji="1" lang="ja-JP" altLang="en-US" sz="1100">
              <a:solidFill>
                <a:sysClr val="windowText" lastClr="000000"/>
              </a:solidFill>
              <a:effectLst/>
              <a:latin typeface="+mn-lt"/>
              <a:ea typeface="+mn-ea"/>
              <a:cs typeface="+mn-cs"/>
            </a:rPr>
            <a:t>が表示される場合は、「補助金交付申請額」</a:t>
          </a:r>
          <a:r>
            <a:rPr kumimoji="1" lang="en-US" altLang="ja-JP" sz="1100">
              <a:solidFill>
                <a:sysClr val="windowText" lastClr="000000"/>
              </a:solidFill>
              <a:effectLst/>
              <a:latin typeface="+mn-lt"/>
              <a:ea typeface="+mn-ea"/>
              <a:cs typeface="+mn-cs"/>
            </a:rPr>
            <a:t>(C5)</a:t>
          </a:r>
          <a:r>
            <a:rPr kumimoji="1" lang="ja-JP" altLang="en-US" sz="1100">
              <a:solidFill>
                <a:sysClr val="windowText" lastClr="000000"/>
              </a:solidFill>
              <a:effectLst/>
              <a:latin typeface="+mn-lt"/>
              <a:ea typeface="+mn-ea"/>
              <a:cs typeface="+mn-cs"/>
            </a:rPr>
            <a:t>と、補助対象予定経費シートの「</a:t>
          </a:r>
          <a:r>
            <a:rPr kumimoji="1" lang="en-US" altLang="ja-JP" sz="1100">
              <a:solidFill>
                <a:sysClr val="windowText" lastClr="000000"/>
              </a:solidFill>
              <a:effectLst/>
              <a:latin typeface="+mn-lt"/>
              <a:ea typeface="+mn-ea"/>
              <a:cs typeface="+mn-cs"/>
            </a:rPr>
            <a:t>C</a:t>
          </a:r>
          <a:r>
            <a:rPr kumimoji="1" lang="ja-JP" altLang="en-US" sz="1100">
              <a:solidFill>
                <a:sysClr val="windowText" lastClr="000000"/>
              </a:solidFill>
              <a:effectLst/>
              <a:latin typeface="+mn-lt"/>
              <a:ea typeface="+mn-ea"/>
              <a:cs typeface="+mn-cs"/>
            </a:rPr>
            <a:t>補助金交付申請額合計」</a:t>
          </a:r>
          <a:r>
            <a:rPr kumimoji="1" lang="en-US" altLang="ja-JP" sz="1100">
              <a:solidFill>
                <a:sysClr val="windowText" lastClr="000000"/>
              </a:solidFill>
              <a:effectLst/>
              <a:latin typeface="+mn-lt"/>
              <a:ea typeface="+mn-ea"/>
              <a:cs typeface="+mn-cs"/>
            </a:rPr>
            <a:t>(G27)</a:t>
          </a:r>
          <a:r>
            <a:rPr kumimoji="1" lang="ja-JP" altLang="en-US" sz="1100">
              <a:solidFill>
                <a:sysClr val="windowText" lastClr="000000"/>
              </a:solidFill>
              <a:effectLst/>
              <a:latin typeface="+mn-lt"/>
              <a:ea typeface="+mn-ea"/>
              <a:cs typeface="+mn-cs"/>
            </a:rPr>
            <a:t>が一致しているか等、はじめにシートを確認してください。</a:t>
          </a:r>
        </a:p>
      </xdr:txBody>
    </xdr:sp>
    <xdr:clientData/>
  </xdr:twoCellAnchor>
</xdr:wsDr>
</file>

<file path=xl/theme/theme1.xml><?xml version="1.0" encoding="utf-8"?>
<a:theme xmlns:a="http://schemas.openxmlformats.org/drawingml/2006/main" name="Office Theme">
  <a:themeElements>
    <a:clrScheme name="新ものFIX定義">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F212-E360-4677-A6C6-127A84750F83}">
  <dimension ref="B2:AP305"/>
  <sheetViews>
    <sheetView tabSelected="1" zoomScaleNormal="100" workbookViewId="0"/>
  </sheetViews>
  <sheetFormatPr defaultColWidth="2.77734375" defaultRowHeight="15.75"/>
  <cols>
    <col min="1" max="4" width="2.77734375" style="2"/>
    <col min="5" max="5" width="2.77734375" style="2" customWidth="1"/>
    <col min="6" max="16384" width="2.77734375" style="2"/>
  </cols>
  <sheetData>
    <row r="2" spans="2:42">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16" t="s">
        <v>0</v>
      </c>
      <c r="AO2" s="17" t="s">
        <v>1</v>
      </c>
      <c r="AP2" s="17" t="s">
        <v>2</v>
      </c>
    </row>
    <row r="3" spans="2:42" ht="19.5">
      <c r="B3" s="4"/>
      <c r="C3" s="7" t="s">
        <v>3</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4"/>
    </row>
    <row r="4" spans="2:4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row>
    <row r="5" spans="2:42">
      <c r="B5" s="4"/>
      <c r="C5" s="4"/>
      <c r="D5" s="1" t="s">
        <v>4</v>
      </c>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row>
    <row r="6" spans="2:42">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row>
    <row r="7" spans="2:42">
      <c r="B7" s="4"/>
      <c r="C7" s="4"/>
      <c r="D7" s="4" t="s">
        <v>5</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row>
    <row r="8" spans="2:42">
      <c r="B8" s="4"/>
      <c r="C8" s="4"/>
      <c r="D8" s="1" t="s">
        <v>6</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row>
    <row r="9" spans="2:42">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row>
    <row r="10" spans="2:42" ht="6.6" customHeight="1">
      <c r="B10" s="4"/>
      <c r="C10" s="4"/>
      <c r="D10" s="108"/>
      <c r="E10" s="109"/>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4"/>
      <c r="AP10" s="4"/>
    </row>
    <row r="11" spans="2:42">
      <c r="B11" s="4"/>
      <c r="C11" s="4"/>
      <c r="D11" s="108"/>
      <c r="E11" s="109" t="s">
        <v>7</v>
      </c>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4"/>
      <c r="AP11" s="4"/>
    </row>
    <row r="12" spans="2:42">
      <c r="B12" s="4"/>
      <c r="C12" s="4"/>
      <c r="D12" s="108"/>
      <c r="E12" s="110" t="s">
        <v>8</v>
      </c>
      <c r="F12" s="108" t="s">
        <v>9</v>
      </c>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4"/>
      <c r="AP12" s="4"/>
    </row>
    <row r="13" spans="2:42" ht="6.6" customHeight="1">
      <c r="B13" s="4"/>
      <c r="C13" s="4"/>
      <c r="D13" s="108"/>
      <c r="E13" s="110"/>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4"/>
      <c r="AP13" s="4"/>
    </row>
    <row r="14" spans="2:42">
      <c r="B14" s="4"/>
      <c r="C14" s="4"/>
      <c r="D14" s="108"/>
      <c r="E14" s="109" t="s">
        <v>10</v>
      </c>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4"/>
      <c r="AP14" s="4"/>
    </row>
    <row r="15" spans="2:42">
      <c r="B15" s="4"/>
      <c r="C15" s="4"/>
      <c r="D15" s="108"/>
      <c r="E15" s="110" t="s">
        <v>8</v>
      </c>
      <c r="F15" s="108" t="s">
        <v>11</v>
      </c>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4"/>
      <c r="AP15" s="4"/>
    </row>
    <row r="16" spans="2:42" ht="6.6" customHeight="1">
      <c r="B16" s="4"/>
      <c r="C16" s="4"/>
      <c r="D16" s="108"/>
      <c r="E16" s="110"/>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4"/>
      <c r="AP16" s="4"/>
    </row>
    <row r="17" spans="2:42">
      <c r="B17" s="4"/>
      <c r="C17" s="4"/>
      <c r="D17" s="108"/>
      <c r="E17" s="109" t="s">
        <v>12</v>
      </c>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4"/>
      <c r="AP17" s="4"/>
    </row>
    <row r="18" spans="2:42">
      <c r="B18" s="4"/>
      <c r="C18" s="4"/>
      <c r="D18" s="108"/>
      <c r="E18" s="110" t="s">
        <v>8</v>
      </c>
      <c r="F18" s="108" t="s">
        <v>13</v>
      </c>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4"/>
      <c r="AP18" s="4"/>
    </row>
    <row r="19" spans="2:42" ht="6.6" customHeight="1">
      <c r="B19" s="4"/>
      <c r="C19" s="4"/>
      <c r="D19" s="108"/>
      <c r="E19" s="110"/>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4"/>
      <c r="AP19" s="4"/>
    </row>
    <row r="20" spans="2:42">
      <c r="B20" s="4"/>
      <c r="C20" s="4"/>
      <c r="D20" s="108"/>
      <c r="E20" s="109" t="s">
        <v>14</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4"/>
      <c r="AP20" s="4"/>
    </row>
    <row r="21" spans="2:42">
      <c r="B21" s="4"/>
      <c r="C21" s="4"/>
      <c r="D21" s="108"/>
      <c r="E21" s="110" t="s">
        <v>8</v>
      </c>
      <c r="F21" s="108" t="s">
        <v>15</v>
      </c>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4"/>
      <c r="AP21" s="4"/>
    </row>
    <row r="22" spans="2:42" ht="6.6" customHeight="1">
      <c r="B22" s="4"/>
      <c r="C22" s="4"/>
      <c r="D22" s="108"/>
      <c r="E22" s="109"/>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4"/>
      <c r="AP22" s="4"/>
    </row>
    <row r="23" spans="2:42">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row>
    <row r="24" spans="2:42">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row>
    <row r="25" spans="2:42" ht="19.5">
      <c r="B25" s="4"/>
      <c r="C25" s="7" t="s">
        <v>16</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4"/>
    </row>
    <row r="26" spans="2:42">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row>
    <row r="27" spans="2:42">
      <c r="B27" s="4"/>
      <c r="C27" s="4"/>
      <c r="D27" s="182" t="s">
        <v>17</v>
      </c>
      <c r="E27" s="182"/>
      <c r="F27" s="182"/>
      <c r="G27" s="182"/>
      <c r="H27" s="182"/>
      <c r="I27" s="182"/>
      <c r="J27" s="182"/>
      <c r="K27" s="182"/>
      <c r="L27" s="182" t="s">
        <v>18</v>
      </c>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4"/>
      <c r="AP27" s="4"/>
    </row>
    <row r="28" spans="2:42" ht="30" customHeight="1">
      <c r="B28" s="4"/>
      <c r="C28" s="4"/>
      <c r="D28" s="183" t="s">
        <v>19</v>
      </c>
      <c r="E28" s="183"/>
      <c r="F28" s="183"/>
      <c r="G28" s="183"/>
      <c r="H28" s="183"/>
      <c r="I28" s="183"/>
      <c r="J28" s="183"/>
      <c r="K28" s="183"/>
      <c r="L28" s="181" t="s">
        <v>20</v>
      </c>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4"/>
      <c r="AP28" s="4"/>
    </row>
    <row r="29" spans="2:42" ht="30" customHeight="1">
      <c r="B29" s="4"/>
      <c r="C29" s="4"/>
      <c r="D29" s="180" t="s">
        <v>21</v>
      </c>
      <c r="E29" s="180"/>
      <c r="F29" s="180"/>
      <c r="G29" s="180"/>
      <c r="H29" s="180"/>
      <c r="I29" s="180"/>
      <c r="J29" s="180"/>
      <c r="K29" s="180"/>
      <c r="L29" s="181" t="s">
        <v>22</v>
      </c>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4"/>
      <c r="AP29" s="4"/>
    </row>
    <row r="30" spans="2:42" ht="30" customHeight="1">
      <c r="B30" s="4"/>
      <c r="C30" s="4"/>
      <c r="D30" s="180" t="s">
        <v>23</v>
      </c>
      <c r="E30" s="180"/>
      <c r="F30" s="180"/>
      <c r="G30" s="180"/>
      <c r="H30" s="180"/>
      <c r="I30" s="180"/>
      <c r="J30" s="180"/>
      <c r="K30" s="180"/>
      <c r="L30" s="181" t="s">
        <v>24</v>
      </c>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4"/>
      <c r="AP30" s="4"/>
    </row>
    <row r="31" spans="2:42" ht="30" customHeight="1">
      <c r="B31" s="4"/>
      <c r="C31" s="4"/>
      <c r="D31" s="179" t="s">
        <v>25</v>
      </c>
      <c r="E31" s="180"/>
      <c r="F31" s="180"/>
      <c r="G31" s="180"/>
      <c r="H31" s="180"/>
      <c r="I31" s="180"/>
      <c r="J31" s="180"/>
      <c r="K31" s="180"/>
      <c r="L31" s="111" t="s">
        <v>26</v>
      </c>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4"/>
      <c r="AP31" s="4"/>
    </row>
    <row r="32" spans="2:42" ht="30" customHeight="1">
      <c r="B32" s="4"/>
      <c r="C32" s="4"/>
      <c r="D32" s="179" t="s">
        <v>27</v>
      </c>
      <c r="E32" s="180"/>
      <c r="F32" s="180"/>
      <c r="G32" s="180"/>
      <c r="H32" s="180"/>
      <c r="I32" s="180"/>
      <c r="J32" s="180"/>
      <c r="K32" s="180"/>
      <c r="L32" s="111" t="s">
        <v>26</v>
      </c>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4"/>
      <c r="AP32" s="4"/>
    </row>
    <row r="33" spans="2:42">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row>
    <row r="34" spans="2:42" ht="19.5">
      <c r="B34" s="4"/>
      <c r="C34" s="7" t="s">
        <v>28</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4"/>
    </row>
    <row r="35" spans="2:42">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row>
    <row r="36" spans="2:42">
      <c r="B36" s="4"/>
      <c r="C36" s="4"/>
      <c r="D36" s="12" t="s">
        <v>29</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4"/>
    </row>
    <row r="37" spans="2:42" ht="6.75" customHeight="1" thickBot="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row>
    <row r="38" spans="2:42" ht="17.25" thickTop="1" thickBot="1">
      <c r="B38" s="4"/>
      <c r="C38" s="4"/>
      <c r="D38" s="18"/>
      <c r="E38" s="152"/>
      <c r="F38" s="153"/>
      <c r="G38" s="154"/>
      <c r="H38" s="5" t="s">
        <v>30</v>
      </c>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row>
    <row r="39" spans="2:42" ht="6.75" customHeight="1" thickTop="1" thickBot="1">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row>
    <row r="40" spans="2:42" ht="17.25" thickTop="1" thickBot="1">
      <c r="B40" s="4"/>
      <c r="C40" s="4"/>
      <c r="D40" s="4"/>
      <c r="E40" s="19"/>
      <c r="F40" s="20"/>
      <c r="G40" s="21"/>
      <c r="H40" s="1" t="s">
        <v>31</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row>
    <row r="41" spans="2:42" ht="6.75" customHeight="1" thickTop="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row>
    <row r="42" spans="2:42">
      <c r="B42" s="4"/>
      <c r="C42" s="4"/>
      <c r="D42" s="4"/>
      <c r="E42" s="9" t="s">
        <v>32</v>
      </c>
      <c r="F42" s="10"/>
      <c r="G42" s="11"/>
      <c r="H42" s="1" t="s">
        <v>33</v>
      </c>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row>
    <row r="43" spans="2:4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row>
    <row r="44" spans="2:42">
      <c r="B44" s="4"/>
      <c r="C44" s="4"/>
      <c r="D44" s="13" t="s">
        <v>34</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4"/>
    </row>
    <row r="45" spans="2:42" ht="6.6" customHeight="1">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row>
    <row r="46" spans="2:42">
      <c r="B46" s="4"/>
      <c r="C46" s="4"/>
      <c r="D46" s="4"/>
      <c r="E46" s="44" t="s">
        <v>35</v>
      </c>
      <c r="F46" s="22" t="s">
        <v>36</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row>
    <row r="47" spans="2:42">
      <c r="B47" s="4"/>
      <c r="C47" s="4"/>
      <c r="D47" s="4"/>
      <c r="E47" s="44"/>
      <c r="F47" s="113" t="s">
        <v>8</v>
      </c>
      <c r="G47" s="112" t="s">
        <v>37</v>
      </c>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row>
    <row r="48" spans="2:42" ht="6.6" customHeight="1">
      <c r="B48" s="4"/>
      <c r="C48" s="4"/>
      <c r="D48" s="4"/>
      <c r="E48" s="44"/>
      <c r="F48" s="42"/>
      <c r="G48" s="43"/>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row>
    <row r="49" spans="2:42">
      <c r="B49" s="4"/>
      <c r="C49" s="4"/>
      <c r="D49" s="4"/>
      <c r="E49" s="44" t="s">
        <v>38</v>
      </c>
      <c r="F49" s="22" t="s">
        <v>39</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row>
    <row r="50" spans="2:42">
      <c r="B50" s="4"/>
      <c r="C50" s="4"/>
      <c r="D50" s="4"/>
      <c r="E50" s="44"/>
      <c r="F50" s="113" t="s">
        <v>8</v>
      </c>
      <c r="G50" s="112" t="s">
        <v>37</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row>
    <row r="51" spans="2:42" ht="6.6" customHeight="1">
      <c r="B51" s="4"/>
      <c r="C51" s="4"/>
      <c r="D51" s="4"/>
      <c r="E51" s="44"/>
      <c r="F51" s="42"/>
      <c r="G51" s="43"/>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row>
    <row r="52" spans="2:42" ht="15" customHeight="1">
      <c r="B52" s="4"/>
      <c r="C52" s="4"/>
      <c r="D52" s="4"/>
      <c r="E52" s="44" t="s">
        <v>40</v>
      </c>
      <c r="F52" s="22" t="s">
        <v>41</v>
      </c>
      <c r="G52" s="43"/>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row>
    <row r="53" spans="2:42" ht="15" customHeight="1">
      <c r="B53" s="4"/>
      <c r="C53" s="4"/>
      <c r="D53" s="4"/>
      <c r="E53" s="44"/>
      <c r="F53" s="113" t="s">
        <v>8</v>
      </c>
      <c r="G53" s="112" t="s">
        <v>37</v>
      </c>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row>
    <row r="54" spans="2:42" ht="6.6" customHeight="1">
      <c r="B54" s="4"/>
      <c r="C54" s="4"/>
      <c r="D54" s="4"/>
      <c r="E54" s="44"/>
      <c r="F54" s="42"/>
      <c r="G54" s="43"/>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row>
    <row r="55" spans="2:42" ht="15" customHeight="1">
      <c r="B55" s="4"/>
      <c r="C55" s="4"/>
      <c r="D55" s="4"/>
      <c r="E55" s="44" t="s">
        <v>42</v>
      </c>
      <c r="F55" s="22" t="s">
        <v>43</v>
      </c>
      <c r="G55" s="43"/>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row>
    <row r="56" spans="2:42" ht="15" customHeight="1">
      <c r="B56" s="4"/>
      <c r="C56" s="4"/>
      <c r="D56" s="4"/>
      <c r="E56" s="44"/>
      <c r="F56" s="113" t="s">
        <v>8</v>
      </c>
      <c r="G56" s="112" t="s">
        <v>37</v>
      </c>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row>
    <row r="57" spans="2:42" ht="6.6" customHeight="1">
      <c r="B57" s="4"/>
      <c r="C57" s="4"/>
      <c r="D57" s="4"/>
      <c r="E57" s="44"/>
      <c r="F57" s="42"/>
      <c r="G57" s="43"/>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row>
    <row r="58" spans="2:42" ht="15" customHeight="1">
      <c r="B58" s="4"/>
      <c r="C58" s="4"/>
      <c r="D58" s="4"/>
      <c r="E58" s="44" t="s">
        <v>44</v>
      </c>
      <c r="F58" s="22" t="s">
        <v>45</v>
      </c>
      <c r="G58" s="43"/>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row>
    <row r="59" spans="2:42" ht="15" customHeight="1">
      <c r="B59" s="4"/>
      <c r="C59" s="4"/>
      <c r="D59" s="4"/>
      <c r="E59" s="44"/>
      <c r="F59" s="113" t="s">
        <v>8</v>
      </c>
      <c r="G59" s="112" t="s">
        <v>37</v>
      </c>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row>
    <row r="60" spans="2:42" ht="6.4" customHeight="1">
      <c r="B60" s="4"/>
      <c r="C60" s="4"/>
      <c r="D60" s="4"/>
      <c r="E60" s="44"/>
      <c r="F60" s="42"/>
      <c r="G60" s="43"/>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row>
    <row r="61" spans="2:42">
      <c r="B61" s="4"/>
      <c r="C61" s="4"/>
      <c r="D61" s="4"/>
      <c r="E61" s="100" t="s">
        <v>46</v>
      </c>
      <c r="F61" s="22" t="s">
        <v>47</v>
      </c>
      <c r="G61" s="43"/>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row>
    <row r="62" spans="2:42">
      <c r="B62" s="4"/>
      <c r="C62" s="4"/>
      <c r="D62" s="4"/>
      <c r="E62" s="44"/>
      <c r="F62" s="113" t="s">
        <v>8</v>
      </c>
      <c r="G62" s="112" t="s">
        <v>48</v>
      </c>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row>
    <row r="63" spans="2:42">
      <c r="B63" s="4"/>
      <c r="C63" s="4"/>
      <c r="D63" s="4"/>
      <c r="E63" s="44"/>
      <c r="F63" s="113" t="s">
        <v>8</v>
      </c>
      <c r="G63" s="112" t="s">
        <v>49</v>
      </c>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row>
    <row r="64" spans="2:42">
      <c r="B64" s="4"/>
      <c r="C64" s="4"/>
      <c r="D64" s="4"/>
      <c r="E64" s="44"/>
      <c r="F64" s="113"/>
      <c r="G64" s="112" t="s">
        <v>50</v>
      </c>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row>
    <row r="65" spans="2:42">
      <c r="B65" s="4"/>
      <c r="C65" s="4"/>
      <c r="D65" s="4"/>
      <c r="E65" s="44"/>
      <c r="F65" s="22"/>
      <c r="G65" s="43"/>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row>
    <row r="66" spans="2:42">
      <c r="B66" s="4"/>
      <c r="C66" s="4"/>
      <c r="D66" s="4"/>
      <c r="E66" s="44"/>
      <c r="F66" s="22"/>
      <c r="G66" s="43"/>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row>
    <row r="67" spans="2:42">
      <c r="B67" s="4"/>
      <c r="C67" s="4"/>
      <c r="D67" s="4"/>
      <c r="E67" s="44"/>
      <c r="F67" s="22"/>
      <c r="G67" s="43"/>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row>
    <row r="68" spans="2:42">
      <c r="B68" s="4"/>
      <c r="C68" s="4"/>
      <c r="D68" s="4"/>
      <c r="E68" s="44"/>
      <c r="F68" s="22"/>
      <c r="G68" s="43"/>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row>
    <row r="69" spans="2:42">
      <c r="B69" s="4"/>
      <c r="C69" s="4"/>
      <c r="D69" s="4"/>
      <c r="E69" s="44"/>
      <c r="F69" s="22"/>
      <c r="G69" s="43"/>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row>
    <row r="70" spans="2:42">
      <c r="B70" s="4"/>
      <c r="C70" s="4"/>
      <c r="D70" s="4"/>
      <c r="E70" s="44"/>
      <c r="F70" s="22"/>
      <c r="G70" s="43"/>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row>
    <row r="71" spans="2:42">
      <c r="B71" s="4"/>
      <c r="C71" s="4"/>
      <c r="D71" s="4"/>
      <c r="E71" s="44"/>
      <c r="F71" s="22"/>
      <c r="G71" s="43"/>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row>
    <row r="72" spans="2:42">
      <c r="B72" s="4"/>
      <c r="C72" s="4"/>
      <c r="D72" s="4"/>
      <c r="E72" s="44"/>
      <c r="F72" s="22"/>
      <c r="G72" s="43"/>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row>
    <row r="73" spans="2:42">
      <c r="B73" s="4"/>
      <c r="C73" s="4"/>
      <c r="D73" s="4"/>
      <c r="E73" s="44"/>
      <c r="F73" s="22"/>
      <c r="G73" s="43"/>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row>
    <row r="74" spans="2:42">
      <c r="B74" s="4"/>
      <c r="C74" s="4"/>
      <c r="D74" s="4"/>
      <c r="E74" s="44"/>
      <c r="F74" s="22"/>
      <c r="G74" s="43"/>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row>
    <row r="75" spans="2:42">
      <c r="B75" s="4"/>
      <c r="C75" s="4"/>
      <c r="D75" s="4"/>
      <c r="E75" s="44"/>
      <c r="F75" s="22"/>
      <c r="G75" s="43"/>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row>
    <row r="76" spans="2:42">
      <c r="B76" s="4"/>
      <c r="C76" s="4"/>
      <c r="D76" s="4"/>
      <c r="E76" s="44"/>
      <c r="F76" s="22"/>
      <c r="G76" s="43"/>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row>
    <row r="77" spans="2:42">
      <c r="B77" s="4"/>
      <c r="C77" s="4"/>
      <c r="D77" s="4"/>
      <c r="E77" s="44"/>
      <c r="F77" s="22"/>
      <c r="G77" s="43"/>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row>
    <row r="78" spans="2:42">
      <c r="B78" s="4"/>
      <c r="C78" s="4"/>
      <c r="D78" s="4"/>
      <c r="E78" s="44"/>
      <c r="F78" s="22"/>
      <c r="G78" s="43"/>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row>
    <row r="79" spans="2:42">
      <c r="B79" s="4"/>
      <c r="C79" s="4"/>
      <c r="D79" s="4"/>
      <c r="E79" s="44"/>
      <c r="F79" s="22"/>
      <c r="G79" s="43"/>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row>
    <row r="80" spans="2:42">
      <c r="B80" s="4"/>
      <c r="C80" s="4"/>
      <c r="D80" s="4"/>
      <c r="E80" s="44"/>
      <c r="F80" s="22"/>
      <c r="G80" s="43"/>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row>
    <row r="81" spans="2:42" ht="6.4" customHeight="1">
      <c r="B81" s="4"/>
      <c r="C81" s="4"/>
      <c r="D81" s="4"/>
      <c r="E81" s="44"/>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4"/>
      <c r="AM81" s="4"/>
      <c r="AN81" s="4"/>
      <c r="AO81" s="4"/>
      <c r="AP81" s="4"/>
    </row>
    <row r="82" spans="2:42">
      <c r="B82" s="4"/>
      <c r="C82" s="4"/>
      <c r="D82" s="4"/>
      <c r="E82" s="44"/>
      <c r="F82" s="109"/>
      <c r="G82" s="127" t="s">
        <v>8</v>
      </c>
      <c r="H82" s="126" t="s">
        <v>51</v>
      </c>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4"/>
      <c r="AM82" s="4"/>
      <c r="AN82" s="4"/>
      <c r="AO82" s="4"/>
      <c r="AP82" s="4"/>
    </row>
    <row r="83" spans="2:42">
      <c r="B83" s="4"/>
      <c r="C83" s="4"/>
      <c r="D83" s="4"/>
      <c r="E83" s="44"/>
      <c r="F83" s="109"/>
      <c r="G83" s="127" t="s">
        <v>8</v>
      </c>
      <c r="H83" s="126" t="s">
        <v>52</v>
      </c>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4"/>
      <c r="AM83" s="4"/>
      <c r="AN83" s="4"/>
      <c r="AO83" s="4"/>
      <c r="AP83" s="4"/>
    </row>
    <row r="84" spans="2:42">
      <c r="B84" s="4"/>
      <c r="C84" s="4"/>
      <c r="D84" s="4"/>
      <c r="E84" s="44"/>
      <c r="F84" s="109"/>
      <c r="G84" s="127"/>
      <c r="H84" s="126" t="s">
        <v>53</v>
      </c>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4"/>
      <c r="AM84" s="4"/>
      <c r="AN84" s="4"/>
      <c r="AO84" s="4"/>
      <c r="AP84" s="4"/>
    </row>
    <row r="85" spans="2:42">
      <c r="B85" s="4"/>
      <c r="C85" s="4"/>
      <c r="D85" s="4"/>
      <c r="E85" s="44"/>
      <c r="F85" s="109"/>
      <c r="G85" s="127" t="s">
        <v>8</v>
      </c>
      <c r="H85" s="126" t="s">
        <v>54</v>
      </c>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4"/>
      <c r="AM85" s="4"/>
      <c r="AN85" s="4"/>
      <c r="AO85" s="4"/>
      <c r="AP85" s="4"/>
    </row>
    <row r="86" spans="2:42">
      <c r="B86" s="4"/>
      <c r="C86" s="4"/>
      <c r="D86" s="4"/>
      <c r="E86" s="44"/>
      <c r="F86" s="109"/>
      <c r="G86" s="127"/>
      <c r="H86" s="126"/>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4"/>
      <c r="AM86" s="4"/>
      <c r="AN86" s="4"/>
      <c r="AO86" s="4"/>
      <c r="AP86" s="4"/>
    </row>
    <row r="87" spans="2:42">
      <c r="B87" s="4"/>
      <c r="C87" s="4"/>
      <c r="D87" s="4"/>
      <c r="E87" s="44"/>
      <c r="F87" s="109"/>
      <c r="G87" s="127"/>
      <c r="H87" s="126"/>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4"/>
      <c r="AM87" s="4"/>
      <c r="AN87" s="4"/>
      <c r="AO87" s="4"/>
      <c r="AP87" s="4"/>
    </row>
    <row r="88" spans="2:42">
      <c r="B88" s="4"/>
      <c r="C88" s="4"/>
      <c r="D88" s="4"/>
      <c r="E88" s="44"/>
      <c r="F88" s="109"/>
      <c r="G88" s="127"/>
      <c r="H88" s="126"/>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4"/>
      <c r="AM88" s="4"/>
      <c r="AN88" s="4"/>
      <c r="AO88" s="4"/>
      <c r="AP88" s="4"/>
    </row>
    <row r="89" spans="2:42">
      <c r="B89" s="4"/>
      <c r="C89" s="4"/>
      <c r="D89" s="4"/>
      <c r="E89" s="44"/>
      <c r="F89" s="109"/>
      <c r="G89" s="127"/>
      <c r="H89" s="126"/>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4"/>
      <c r="AM89" s="4"/>
      <c r="AN89" s="4"/>
      <c r="AO89" s="4"/>
      <c r="AP89" s="4"/>
    </row>
    <row r="90" spans="2:42">
      <c r="B90" s="4"/>
      <c r="C90" s="4"/>
      <c r="D90" s="4"/>
      <c r="E90" s="44"/>
      <c r="F90" s="109"/>
      <c r="G90" s="127"/>
      <c r="H90" s="126"/>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4"/>
      <c r="AM90" s="4"/>
      <c r="AN90" s="4"/>
      <c r="AO90" s="4"/>
      <c r="AP90" s="4"/>
    </row>
    <row r="91" spans="2:42">
      <c r="B91" s="4"/>
      <c r="C91" s="4"/>
      <c r="D91" s="4"/>
      <c r="E91" s="44"/>
      <c r="F91" s="109"/>
      <c r="G91" s="127"/>
      <c r="H91" s="126"/>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4"/>
      <c r="AM91" s="4"/>
      <c r="AN91" s="4"/>
      <c r="AO91" s="4"/>
      <c r="AP91" s="4"/>
    </row>
    <row r="92" spans="2:42">
      <c r="B92" s="4"/>
      <c r="C92" s="4"/>
      <c r="D92" s="4"/>
      <c r="E92" s="44"/>
      <c r="F92" s="109"/>
      <c r="G92" s="127"/>
      <c r="H92" s="126"/>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4"/>
      <c r="AM92" s="4"/>
      <c r="AN92" s="4"/>
      <c r="AO92" s="4"/>
      <c r="AP92" s="4"/>
    </row>
    <row r="93" spans="2:42">
      <c r="B93" s="4"/>
      <c r="C93" s="4"/>
      <c r="D93" s="4"/>
      <c r="E93" s="44"/>
      <c r="F93" s="109"/>
      <c r="G93" s="127"/>
      <c r="H93" s="126"/>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4"/>
      <c r="AM93" s="4"/>
      <c r="AN93" s="4"/>
      <c r="AO93" s="4"/>
      <c r="AP93" s="4"/>
    </row>
    <row r="94" spans="2:42">
      <c r="B94" s="4"/>
      <c r="C94" s="4"/>
      <c r="D94" s="4"/>
      <c r="E94" s="44"/>
      <c r="F94" s="109"/>
      <c r="G94" s="127"/>
      <c r="H94" s="126"/>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4"/>
      <c r="AM94" s="4"/>
      <c r="AN94" s="4"/>
      <c r="AO94" s="4"/>
      <c r="AP94" s="4"/>
    </row>
    <row r="95" spans="2:42">
      <c r="B95" s="4"/>
      <c r="C95" s="4"/>
      <c r="D95" s="4"/>
      <c r="E95" s="44"/>
      <c r="F95" s="109"/>
      <c r="G95" s="127"/>
      <c r="H95" s="126"/>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4"/>
      <c r="AM95" s="4"/>
      <c r="AN95" s="4"/>
      <c r="AO95" s="4"/>
      <c r="AP95" s="4"/>
    </row>
    <row r="96" spans="2:42">
      <c r="B96" s="4"/>
      <c r="C96" s="4"/>
      <c r="D96" s="4"/>
      <c r="E96" s="44"/>
      <c r="F96" s="109"/>
      <c r="G96" s="127"/>
      <c r="H96" s="126"/>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4"/>
      <c r="AM96" s="4"/>
      <c r="AN96" s="4"/>
      <c r="AO96" s="4"/>
      <c r="AP96" s="4"/>
    </row>
    <row r="97" spans="2:42">
      <c r="B97" s="4"/>
      <c r="C97" s="4"/>
      <c r="D97" s="4"/>
      <c r="E97" s="44"/>
      <c r="F97" s="109"/>
      <c r="G97" s="127"/>
      <c r="H97" s="126"/>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4"/>
      <c r="AM97" s="4"/>
      <c r="AN97" s="4"/>
      <c r="AO97" s="4"/>
      <c r="AP97" s="4"/>
    </row>
    <row r="98" spans="2:42">
      <c r="B98" s="4"/>
      <c r="C98" s="4"/>
      <c r="D98" s="4"/>
      <c r="E98" s="44"/>
      <c r="F98" s="109"/>
      <c r="G98" s="127"/>
      <c r="H98" s="126"/>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4"/>
      <c r="AM98" s="4"/>
      <c r="AN98" s="4"/>
      <c r="AO98" s="4"/>
      <c r="AP98" s="4"/>
    </row>
    <row r="99" spans="2:42">
      <c r="B99" s="4"/>
      <c r="C99" s="4"/>
      <c r="D99" s="4"/>
      <c r="E99" s="44"/>
      <c r="F99" s="109"/>
      <c r="G99" s="127"/>
      <c r="H99" s="126"/>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4"/>
      <c r="AM99" s="4"/>
      <c r="AN99" s="4"/>
      <c r="AO99" s="4"/>
      <c r="AP99" s="4"/>
    </row>
    <row r="100" spans="2:42">
      <c r="B100" s="4"/>
      <c r="C100" s="4"/>
      <c r="D100" s="4"/>
      <c r="E100" s="44"/>
      <c r="F100" s="109"/>
      <c r="G100" s="127"/>
      <c r="H100" s="126"/>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4"/>
      <c r="AM100" s="4"/>
      <c r="AN100" s="4"/>
      <c r="AO100" s="4"/>
      <c r="AP100" s="4"/>
    </row>
    <row r="101" spans="2:42">
      <c r="B101" s="4"/>
      <c r="C101" s="4"/>
      <c r="D101" s="4"/>
      <c r="E101" s="44"/>
      <c r="F101" s="109"/>
      <c r="G101" s="127"/>
      <c r="H101" s="126"/>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J101" s="108"/>
      <c r="AK101" s="108"/>
      <c r="AL101" s="4"/>
      <c r="AM101" s="4"/>
      <c r="AN101" s="4"/>
      <c r="AO101" s="4"/>
      <c r="AP101" s="4"/>
    </row>
    <row r="102" spans="2:42">
      <c r="B102" s="4"/>
      <c r="C102" s="4"/>
      <c r="D102" s="4"/>
      <c r="E102" s="44"/>
      <c r="F102" s="109"/>
      <c r="G102" s="127"/>
      <c r="H102" s="126"/>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J102" s="108"/>
      <c r="AK102" s="108"/>
      <c r="AL102" s="4"/>
      <c r="AM102" s="4"/>
      <c r="AN102" s="4"/>
      <c r="AO102" s="4"/>
      <c r="AP102" s="4"/>
    </row>
    <row r="103" spans="2:42">
      <c r="B103" s="4"/>
      <c r="C103" s="4"/>
      <c r="D103" s="4"/>
      <c r="E103" s="44"/>
      <c r="F103" s="109"/>
      <c r="G103" s="127"/>
      <c r="H103" s="126"/>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4"/>
      <c r="AM103" s="4"/>
      <c r="AN103" s="4"/>
      <c r="AO103" s="4"/>
      <c r="AP103" s="4"/>
    </row>
    <row r="104" spans="2:42">
      <c r="B104" s="4"/>
      <c r="C104" s="4"/>
      <c r="D104" s="4"/>
      <c r="E104" s="44"/>
      <c r="F104" s="109"/>
      <c r="G104" s="127"/>
      <c r="H104" s="126"/>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108"/>
      <c r="AL104" s="4"/>
      <c r="AM104" s="4"/>
      <c r="AN104" s="4"/>
      <c r="AO104" s="4"/>
      <c r="AP104" s="4"/>
    </row>
    <row r="105" spans="2:42">
      <c r="B105" s="4"/>
      <c r="C105" s="4"/>
      <c r="D105" s="4"/>
      <c r="E105" s="44"/>
      <c r="F105" s="109"/>
      <c r="G105" s="127"/>
      <c r="H105" s="126"/>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4"/>
      <c r="AM105" s="4"/>
      <c r="AN105" s="4"/>
      <c r="AO105" s="4"/>
      <c r="AP105" s="4"/>
    </row>
    <row r="106" spans="2:42" ht="6.4" customHeight="1">
      <c r="B106" s="4"/>
      <c r="C106" s="4"/>
      <c r="D106" s="4"/>
      <c r="E106" s="44"/>
      <c r="F106" s="109"/>
      <c r="G106" s="127"/>
      <c r="H106" s="126"/>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4"/>
      <c r="AM106" s="4"/>
      <c r="AN106" s="4"/>
      <c r="AO106" s="4"/>
      <c r="AP106" s="4"/>
    </row>
    <row r="107" spans="2:42">
      <c r="B107" s="4"/>
      <c r="C107" s="4"/>
      <c r="D107" s="4"/>
      <c r="E107" s="44"/>
      <c r="F107" s="109"/>
      <c r="G107" s="128"/>
      <c r="H107" s="129" t="s">
        <v>55</v>
      </c>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08"/>
      <c r="AK107" s="108"/>
      <c r="AL107" s="4"/>
      <c r="AM107" s="4"/>
      <c r="AN107" s="4"/>
      <c r="AO107" s="4"/>
      <c r="AP107" s="4"/>
    </row>
    <row r="108" spans="2:42">
      <c r="B108" s="4"/>
      <c r="C108" s="4"/>
      <c r="D108" s="4"/>
      <c r="E108" s="44"/>
      <c r="F108" s="109"/>
      <c r="G108" s="127"/>
      <c r="H108" s="126"/>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4"/>
      <c r="AM108" s="4"/>
      <c r="AN108" s="4"/>
      <c r="AO108" s="4"/>
      <c r="AP108" s="4"/>
    </row>
    <row r="109" spans="2:42">
      <c r="B109" s="4"/>
      <c r="C109" s="4"/>
      <c r="D109" s="4"/>
      <c r="E109" s="44"/>
      <c r="F109" s="109"/>
      <c r="G109" s="127"/>
      <c r="H109" s="126"/>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4"/>
      <c r="AM109" s="4"/>
      <c r="AN109" s="4"/>
      <c r="AO109" s="4"/>
      <c r="AP109" s="4"/>
    </row>
    <row r="110" spans="2:42">
      <c r="B110" s="4"/>
      <c r="C110" s="4"/>
      <c r="D110" s="4"/>
      <c r="E110" s="44"/>
      <c r="F110" s="109"/>
      <c r="G110" s="127"/>
      <c r="H110" s="126"/>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4"/>
      <c r="AM110" s="4"/>
      <c r="AN110" s="4"/>
      <c r="AO110" s="4"/>
      <c r="AP110" s="4"/>
    </row>
    <row r="111" spans="2:42">
      <c r="B111" s="4"/>
      <c r="C111" s="4"/>
      <c r="D111" s="4"/>
      <c r="E111" s="44"/>
      <c r="F111" s="109"/>
      <c r="G111" s="127"/>
      <c r="H111" s="126"/>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4"/>
      <c r="AM111" s="4"/>
      <c r="AN111" s="4"/>
      <c r="AO111" s="4"/>
      <c r="AP111" s="4"/>
    </row>
    <row r="112" spans="2:42">
      <c r="B112" s="4"/>
      <c r="C112" s="4"/>
      <c r="D112" s="4"/>
      <c r="E112" s="44"/>
      <c r="F112" s="109"/>
      <c r="G112" s="127"/>
      <c r="H112" s="126"/>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4"/>
      <c r="AM112" s="4"/>
      <c r="AN112" s="4"/>
      <c r="AO112" s="4"/>
      <c r="AP112" s="4"/>
    </row>
    <row r="113" spans="2:42">
      <c r="B113" s="4"/>
      <c r="C113" s="4"/>
      <c r="D113" s="4"/>
      <c r="E113" s="44"/>
      <c r="F113" s="109"/>
      <c r="G113" s="127"/>
      <c r="H113" s="126"/>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4"/>
      <c r="AM113" s="4"/>
      <c r="AN113" s="4"/>
      <c r="AO113" s="4"/>
      <c r="AP113" s="4"/>
    </row>
    <row r="114" spans="2:42">
      <c r="B114" s="4"/>
      <c r="C114" s="4"/>
      <c r="D114" s="4"/>
      <c r="E114" s="44"/>
      <c r="F114" s="109"/>
      <c r="G114" s="127"/>
      <c r="H114" s="126"/>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4"/>
      <c r="AM114" s="4"/>
      <c r="AN114" s="4"/>
      <c r="AO114" s="4"/>
      <c r="AP114" s="4"/>
    </row>
    <row r="115" spans="2:42">
      <c r="B115" s="4"/>
      <c r="C115" s="4"/>
      <c r="D115" s="4"/>
      <c r="E115" s="44"/>
      <c r="F115" s="109"/>
      <c r="G115" s="127"/>
      <c r="H115" s="126"/>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4"/>
      <c r="AM115" s="4"/>
      <c r="AN115" s="4"/>
      <c r="AO115" s="4"/>
      <c r="AP115" s="4"/>
    </row>
    <row r="116" spans="2:42">
      <c r="B116" s="4"/>
      <c r="C116" s="4"/>
      <c r="D116" s="4"/>
      <c r="E116" s="44"/>
      <c r="F116" s="109"/>
      <c r="G116" s="127"/>
      <c r="H116" s="126"/>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4"/>
      <c r="AM116" s="4"/>
      <c r="AN116" s="4"/>
      <c r="AO116" s="4"/>
      <c r="AP116" s="4"/>
    </row>
    <row r="117" spans="2:42">
      <c r="B117" s="4"/>
      <c r="C117" s="4"/>
      <c r="D117" s="4"/>
      <c r="E117" s="44"/>
      <c r="F117" s="109"/>
      <c r="G117" s="127"/>
      <c r="H117" s="126"/>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4"/>
      <c r="AM117" s="4"/>
      <c r="AN117" s="4"/>
      <c r="AO117" s="4"/>
      <c r="AP117" s="4"/>
    </row>
    <row r="118" spans="2:42">
      <c r="B118" s="4"/>
      <c r="C118" s="4"/>
      <c r="D118" s="4"/>
      <c r="E118" s="44"/>
      <c r="F118" s="109"/>
      <c r="G118" s="127"/>
      <c r="H118" s="126"/>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4"/>
      <c r="AM118" s="4"/>
      <c r="AN118" s="4"/>
      <c r="AO118" s="4"/>
      <c r="AP118" s="4"/>
    </row>
    <row r="119" spans="2:42">
      <c r="B119" s="4"/>
      <c r="C119" s="4"/>
      <c r="D119" s="4"/>
      <c r="E119" s="44"/>
      <c r="F119" s="109"/>
      <c r="G119" s="127"/>
      <c r="H119" s="126"/>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4"/>
      <c r="AM119" s="4"/>
      <c r="AN119" s="4"/>
      <c r="AO119" s="4"/>
      <c r="AP119" s="4"/>
    </row>
    <row r="120" spans="2:42">
      <c r="B120" s="4"/>
      <c r="C120" s="4"/>
      <c r="D120" s="4"/>
      <c r="E120" s="44"/>
      <c r="F120" s="109"/>
      <c r="G120" s="127"/>
      <c r="H120" s="126"/>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4"/>
      <c r="AM120" s="4"/>
      <c r="AN120" s="4"/>
      <c r="AO120" s="4"/>
      <c r="AP120" s="4"/>
    </row>
    <row r="121" spans="2:42">
      <c r="B121" s="4"/>
      <c r="C121" s="4"/>
      <c r="D121" s="4"/>
      <c r="E121" s="44"/>
      <c r="F121" s="109"/>
      <c r="G121" s="127"/>
      <c r="H121" s="126"/>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4"/>
      <c r="AM121" s="4"/>
      <c r="AN121" s="4"/>
      <c r="AO121" s="4"/>
      <c r="AP121" s="4"/>
    </row>
    <row r="122" spans="2:42">
      <c r="B122" s="4"/>
      <c r="C122" s="4"/>
      <c r="D122" s="4"/>
      <c r="E122" s="44"/>
      <c r="F122" s="109"/>
      <c r="G122" s="127"/>
      <c r="H122" s="126"/>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4"/>
      <c r="AM122" s="4"/>
      <c r="AN122" s="4"/>
      <c r="AO122" s="4"/>
      <c r="AP122" s="4"/>
    </row>
    <row r="123" spans="2:42">
      <c r="B123" s="4"/>
      <c r="C123" s="4"/>
      <c r="D123" s="4"/>
      <c r="E123" s="44"/>
      <c r="F123" s="109"/>
      <c r="G123" s="127"/>
      <c r="H123" s="126"/>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4"/>
      <c r="AM123" s="4"/>
      <c r="AN123" s="4"/>
      <c r="AO123" s="4"/>
      <c r="AP123" s="4"/>
    </row>
    <row r="124" spans="2:42">
      <c r="B124" s="4"/>
      <c r="C124" s="4"/>
      <c r="D124" s="4"/>
      <c r="E124" s="44"/>
      <c r="F124" s="109"/>
      <c r="G124" s="127"/>
      <c r="H124" s="126"/>
      <c r="I124" s="108"/>
      <c r="J124" s="108"/>
      <c r="K124" s="108"/>
      <c r="L124" s="108"/>
      <c r="M124" s="108"/>
      <c r="N124" s="108"/>
      <c r="O124" s="108"/>
      <c r="P124" s="108"/>
      <c r="Q124" s="108"/>
      <c r="R124" s="108"/>
      <c r="S124" s="108"/>
      <c r="T124" s="108"/>
      <c r="U124" s="108"/>
      <c r="V124" s="108"/>
      <c r="W124" s="108"/>
      <c r="X124" s="108"/>
      <c r="Y124" s="108"/>
      <c r="Z124" s="108"/>
      <c r="AA124" s="108"/>
      <c r="AB124" s="108"/>
      <c r="AC124" s="108"/>
      <c r="AD124" s="108"/>
      <c r="AE124" s="108"/>
      <c r="AF124" s="108"/>
      <c r="AG124" s="108"/>
      <c r="AH124" s="108"/>
      <c r="AI124" s="108"/>
      <c r="AJ124" s="108"/>
      <c r="AK124" s="108"/>
      <c r="AL124" s="4"/>
      <c r="AM124" s="4"/>
      <c r="AN124" s="4"/>
      <c r="AO124" s="4"/>
      <c r="AP124" s="4"/>
    </row>
    <row r="125" spans="2:42">
      <c r="B125" s="4"/>
      <c r="C125" s="4"/>
      <c r="D125" s="4"/>
      <c r="E125" s="44"/>
      <c r="F125" s="109"/>
      <c r="G125" s="127"/>
      <c r="H125" s="126"/>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08"/>
      <c r="AG125" s="108"/>
      <c r="AH125" s="108"/>
      <c r="AI125" s="108"/>
      <c r="AJ125" s="108"/>
      <c r="AK125" s="108"/>
      <c r="AL125" s="4"/>
      <c r="AM125" s="4"/>
      <c r="AN125" s="4"/>
      <c r="AO125" s="4"/>
      <c r="AP125" s="4"/>
    </row>
    <row r="126" spans="2:42">
      <c r="B126" s="4"/>
      <c r="C126" s="4"/>
      <c r="D126" s="4"/>
      <c r="E126" s="44"/>
      <c r="F126" s="109"/>
      <c r="G126" s="127"/>
      <c r="H126" s="126"/>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c r="AL126" s="4"/>
      <c r="AM126" s="4"/>
      <c r="AN126" s="4"/>
      <c r="AO126" s="4"/>
      <c r="AP126" s="4"/>
    </row>
    <row r="127" spans="2:42">
      <c r="B127" s="4"/>
      <c r="C127" s="4"/>
      <c r="D127" s="4"/>
      <c r="E127" s="44"/>
      <c r="F127" s="109"/>
      <c r="G127" s="127"/>
      <c r="H127" s="126"/>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108"/>
      <c r="AF127" s="108"/>
      <c r="AG127" s="108"/>
      <c r="AH127" s="108"/>
      <c r="AI127" s="108"/>
      <c r="AJ127" s="108"/>
      <c r="AK127" s="108"/>
      <c r="AL127" s="4"/>
      <c r="AM127" s="4"/>
      <c r="AN127" s="4"/>
      <c r="AO127" s="4"/>
      <c r="AP127" s="4"/>
    </row>
    <row r="128" spans="2:42">
      <c r="B128" s="4"/>
      <c r="C128" s="4"/>
      <c r="D128" s="4"/>
      <c r="E128" s="44"/>
      <c r="F128" s="109"/>
      <c r="G128" s="127"/>
      <c r="H128" s="126"/>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c r="AL128" s="4"/>
      <c r="AM128" s="4"/>
      <c r="AN128" s="4"/>
      <c r="AO128" s="4"/>
      <c r="AP128" s="4"/>
    </row>
    <row r="129" spans="2:42">
      <c r="B129" s="4"/>
      <c r="C129" s="4"/>
      <c r="D129" s="4"/>
      <c r="E129" s="44"/>
      <c r="F129" s="109"/>
      <c r="G129" s="127"/>
      <c r="H129" s="131" t="s">
        <v>56</v>
      </c>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08"/>
      <c r="AK129" s="108"/>
      <c r="AL129" s="4"/>
      <c r="AM129" s="4"/>
      <c r="AN129" s="4"/>
      <c r="AO129" s="4"/>
      <c r="AP129" s="4"/>
    </row>
    <row r="130" spans="2:42">
      <c r="B130" s="4"/>
      <c r="C130" s="4"/>
      <c r="D130" s="4"/>
      <c r="E130" s="44"/>
      <c r="F130" s="109"/>
      <c r="G130" s="127"/>
      <c r="H130" s="126"/>
      <c r="I130" s="108"/>
      <c r="J130" s="108"/>
      <c r="K130" s="108"/>
      <c r="L130" s="108"/>
      <c r="M130" s="108"/>
      <c r="N130" s="108"/>
      <c r="O130" s="108"/>
      <c r="P130" s="108"/>
      <c r="Q130" s="108"/>
      <c r="R130" s="108"/>
      <c r="S130" s="108"/>
      <c r="T130" s="108"/>
      <c r="U130" s="108"/>
      <c r="V130" s="108"/>
      <c r="W130" s="108"/>
      <c r="X130" s="108"/>
      <c r="Y130" s="108"/>
      <c r="Z130" s="108"/>
      <c r="AA130" s="108"/>
      <c r="AB130" s="108"/>
      <c r="AC130" s="108"/>
      <c r="AD130" s="108"/>
      <c r="AE130" s="108"/>
      <c r="AF130" s="108"/>
      <c r="AG130" s="108"/>
      <c r="AH130" s="108"/>
      <c r="AI130" s="108"/>
      <c r="AJ130" s="108"/>
      <c r="AK130" s="108"/>
      <c r="AL130" s="4"/>
      <c r="AM130" s="4"/>
      <c r="AN130" s="4"/>
      <c r="AO130" s="4"/>
      <c r="AP130" s="4"/>
    </row>
    <row r="131" spans="2:42">
      <c r="B131" s="4"/>
      <c r="C131" s="4"/>
      <c r="D131" s="4"/>
      <c r="E131" s="44"/>
      <c r="F131" s="109"/>
      <c r="G131" s="127"/>
      <c r="H131" s="126"/>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c r="AL131" s="4"/>
      <c r="AM131" s="4"/>
      <c r="AN131" s="4"/>
      <c r="AO131" s="4"/>
      <c r="AP131" s="4"/>
    </row>
    <row r="132" spans="2:42">
      <c r="B132" s="4"/>
      <c r="C132" s="4"/>
      <c r="D132" s="4"/>
      <c r="E132" s="44"/>
      <c r="F132" s="109"/>
      <c r="G132" s="127"/>
      <c r="H132" s="126"/>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c r="AL132" s="4"/>
      <c r="AM132" s="4"/>
      <c r="AN132" s="4"/>
      <c r="AO132" s="4"/>
      <c r="AP132" s="4"/>
    </row>
    <row r="133" spans="2:42">
      <c r="B133" s="4"/>
      <c r="C133" s="4"/>
      <c r="D133" s="4"/>
      <c r="E133" s="44"/>
      <c r="F133" s="109"/>
      <c r="G133" s="127"/>
      <c r="H133" s="126"/>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4"/>
      <c r="AM133" s="4"/>
      <c r="AN133" s="4"/>
      <c r="AO133" s="4"/>
      <c r="AP133" s="4"/>
    </row>
    <row r="134" spans="2:42">
      <c r="B134" s="4"/>
      <c r="C134" s="4"/>
      <c r="D134" s="4"/>
      <c r="E134" s="44"/>
      <c r="F134" s="109"/>
      <c r="G134" s="127"/>
      <c r="H134" s="126"/>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4"/>
      <c r="AM134" s="4"/>
      <c r="AN134" s="4"/>
      <c r="AO134" s="4"/>
      <c r="AP134" s="4"/>
    </row>
    <row r="135" spans="2:42">
      <c r="B135" s="4"/>
      <c r="C135" s="4"/>
      <c r="D135" s="4"/>
      <c r="E135" s="44"/>
      <c r="F135" s="109"/>
      <c r="G135" s="127"/>
      <c r="H135" s="126"/>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4"/>
      <c r="AM135" s="4"/>
      <c r="AN135" s="4"/>
      <c r="AO135" s="4"/>
      <c r="AP135" s="4"/>
    </row>
    <row r="136" spans="2:42">
      <c r="B136" s="4"/>
      <c r="C136" s="4"/>
      <c r="D136" s="4"/>
      <c r="E136" s="44"/>
      <c r="F136" s="109"/>
      <c r="G136" s="127"/>
      <c r="H136" s="126"/>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4"/>
      <c r="AM136" s="4"/>
      <c r="AN136" s="4"/>
      <c r="AO136" s="4"/>
      <c r="AP136" s="4"/>
    </row>
    <row r="137" spans="2:42">
      <c r="B137" s="4"/>
      <c r="C137" s="4"/>
      <c r="D137" s="4"/>
      <c r="E137" s="44"/>
      <c r="F137" s="109"/>
      <c r="G137" s="127"/>
      <c r="H137" s="126"/>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4"/>
      <c r="AM137" s="4"/>
      <c r="AN137" s="4"/>
      <c r="AO137" s="4"/>
      <c r="AP137" s="4"/>
    </row>
    <row r="138" spans="2:42">
      <c r="B138" s="4"/>
      <c r="C138" s="4"/>
      <c r="D138" s="4"/>
      <c r="E138" s="44"/>
      <c r="F138" s="109"/>
      <c r="G138" s="127"/>
      <c r="H138" s="126"/>
      <c r="I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4"/>
      <c r="AM138" s="4"/>
      <c r="AN138" s="4"/>
      <c r="AO138" s="4"/>
      <c r="AP138" s="4"/>
    </row>
    <row r="139" spans="2:42">
      <c r="B139" s="4"/>
      <c r="C139" s="4"/>
      <c r="D139" s="4"/>
      <c r="E139" s="44"/>
      <c r="F139" s="109"/>
      <c r="G139" s="127"/>
      <c r="H139" s="126"/>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8"/>
      <c r="AK139" s="108"/>
      <c r="AL139" s="4"/>
      <c r="AM139" s="4"/>
      <c r="AN139" s="4"/>
      <c r="AO139" s="4"/>
      <c r="AP139" s="4"/>
    </row>
    <row r="140" spans="2:42">
      <c r="B140" s="4"/>
      <c r="C140" s="4"/>
      <c r="D140" s="4"/>
      <c r="E140" s="44"/>
      <c r="F140" s="109"/>
      <c r="G140" s="127"/>
      <c r="H140" s="126"/>
      <c r="I140" s="108"/>
      <c r="J140" s="108"/>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108"/>
      <c r="AG140" s="108"/>
      <c r="AH140" s="108"/>
      <c r="AI140" s="108"/>
      <c r="AJ140" s="108"/>
      <c r="AK140" s="108"/>
      <c r="AL140" s="4"/>
      <c r="AM140" s="4"/>
      <c r="AN140" s="4"/>
      <c r="AO140" s="4"/>
      <c r="AP140" s="4"/>
    </row>
    <row r="141" spans="2:42">
      <c r="B141" s="4"/>
      <c r="C141" s="4"/>
      <c r="D141" s="4"/>
      <c r="E141" s="44"/>
      <c r="F141" s="109"/>
      <c r="G141" s="127"/>
      <c r="H141" s="126"/>
      <c r="I141" s="108"/>
      <c r="J141" s="108"/>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108"/>
      <c r="AG141" s="108"/>
      <c r="AH141" s="108"/>
      <c r="AI141" s="108"/>
      <c r="AJ141" s="108"/>
      <c r="AK141" s="108"/>
      <c r="AL141" s="4"/>
      <c r="AM141" s="4"/>
      <c r="AN141" s="4"/>
      <c r="AO141" s="4"/>
      <c r="AP141" s="4"/>
    </row>
    <row r="142" spans="2:42">
      <c r="B142" s="4"/>
      <c r="C142" s="4"/>
      <c r="D142" s="4"/>
      <c r="E142" s="44"/>
      <c r="F142" s="109"/>
      <c r="G142" s="127"/>
      <c r="H142" s="126"/>
      <c r="I142" s="108"/>
      <c r="J142" s="108"/>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108"/>
      <c r="AG142" s="108"/>
      <c r="AH142" s="108"/>
      <c r="AI142" s="108"/>
      <c r="AJ142" s="108"/>
      <c r="AK142" s="108"/>
      <c r="AL142" s="4"/>
      <c r="AM142" s="4"/>
      <c r="AN142" s="4"/>
      <c r="AO142" s="4"/>
      <c r="AP142" s="4"/>
    </row>
    <row r="143" spans="2:42">
      <c r="B143" s="4"/>
      <c r="C143" s="4"/>
      <c r="D143" s="4"/>
      <c r="E143" s="44"/>
      <c r="F143" s="109"/>
      <c r="G143" s="127"/>
      <c r="H143" s="126"/>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8"/>
      <c r="AK143" s="108"/>
      <c r="AL143" s="4"/>
      <c r="AM143" s="4"/>
      <c r="AN143" s="4"/>
      <c r="AO143" s="4"/>
      <c r="AP143" s="4"/>
    </row>
    <row r="144" spans="2:42">
      <c r="B144" s="4"/>
      <c r="C144" s="4"/>
      <c r="D144" s="4"/>
      <c r="E144" s="44"/>
      <c r="F144" s="109"/>
      <c r="G144" s="127"/>
      <c r="H144" s="126"/>
      <c r="I144" s="108"/>
      <c r="J144" s="108"/>
      <c r="K144" s="108"/>
      <c r="L144" s="108"/>
      <c r="M144" s="108"/>
      <c r="N144" s="108"/>
      <c r="O144" s="108"/>
      <c r="P144" s="108"/>
      <c r="Q144" s="108"/>
      <c r="R144" s="108"/>
      <c r="S144" s="108"/>
      <c r="T144" s="108"/>
      <c r="U144" s="108"/>
      <c r="V144" s="108"/>
      <c r="W144" s="108"/>
      <c r="X144" s="108"/>
      <c r="Y144" s="108"/>
      <c r="Z144" s="108"/>
      <c r="AA144" s="108"/>
      <c r="AB144" s="108"/>
      <c r="AC144" s="108"/>
      <c r="AD144" s="108"/>
      <c r="AE144" s="108"/>
      <c r="AF144" s="108"/>
      <c r="AG144" s="108"/>
      <c r="AH144" s="108"/>
      <c r="AI144" s="108"/>
      <c r="AJ144" s="108"/>
      <c r="AK144" s="108"/>
      <c r="AL144" s="4"/>
      <c r="AM144" s="4"/>
      <c r="AN144" s="4"/>
      <c r="AO144" s="4"/>
      <c r="AP144" s="4"/>
    </row>
    <row r="145" spans="2:42">
      <c r="B145" s="4"/>
      <c r="C145" s="4"/>
      <c r="D145" s="4"/>
      <c r="E145" s="44"/>
      <c r="F145" s="109"/>
      <c r="G145" s="127"/>
      <c r="H145" s="126"/>
      <c r="I145" s="108"/>
      <c r="J145" s="108"/>
      <c r="K145" s="108"/>
      <c r="L145" s="108"/>
      <c r="M145" s="108"/>
      <c r="N145" s="108"/>
      <c r="O145" s="108"/>
      <c r="P145" s="108"/>
      <c r="Q145" s="108"/>
      <c r="R145" s="108"/>
      <c r="S145" s="108"/>
      <c r="T145" s="108"/>
      <c r="U145" s="108"/>
      <c r="V145" s="108"/>
      <c r="W145" s="108"/>
      <c r="X145" s="108"/>
      <c r="Y145" s="108"/>
      <c r="Z145" s="108"/>
      <c r="AA145" s="108"/>
      <c r="AB145" s="108"/>
      <c r="AC145" s="108"/>
      <c r="AD145" s="108"/>
      <c r="AE145" s="108"/>
      <c r="AF145" s="108"/>
      <c r="AG145" s="108"/>
      <c r="AH145" s="108"/>
      <c r="AI145" s="108"/>
      <c r="AJ145" s="108"/>
      <c r="AK145" s="108"/>
      <c r="AL145" s="4"/>
      <c r="AM145" s="4"/>
      <c r="AN145" s="4"/>
      <c r="AO145" s="4"/>
      <c r="AP145" s="4"/>
    </row>
    <row r="146" spans="2:42">
      <c r="B146" s="4"/>
      <c r="C146" s="4"/>
      <c r="D146" s="4"/>
      <c r="E146" s="44"/>
      <c r="F146" s="109"/>
      <c r="G146" s="127"/>
      <c r="H146" s="126"/>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4"/>
      <c r="AM146" s="4"/>
      <c r="AN146" s="4"/>
      <c r="AO146" s="4"/>
      <c r="AP146" s="4"/>
    </row>
    <row r="147" spans="2:42">
      <c r="B147" s="4"/>
      <c r="C147" s="4"/>
      <c r="D147" s="4"/>
      <c r="E147" s="44"/>
      <c r="F147" s="109"/>
      <c r="G147" s="127"/>
      <c r="H147" s="126"/>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4"/>
      <c r="AM147" s="4"/>
      <c r="AN147" s="4"/>
      <c r="AO147" s="4"/>
      <c r="AP147" s="4"/>
    </row>
    <row r="148" spans="2:42" ht="6.4" customHeight="1">
      <c r="B148" s="4"/>
      <c r="C148" s="4"/>
      <c r="D148" s="4"/>
      <c r="E148" s="44"/>
      <c r="F148" s="109"/>
      <c r="G148" s="127"/>
      <c r="H148" s="126"/>
      <c r="I148" s="108"/>
      <c r="J148" s="108"/>
      <c r="K148" s="108"/>
      <c r="L148" s="108"/>
      <c r="M148" s="108"/>
      <c r="N148" s="108"/>
      <c r="O148" s="108"/>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4"/>
      <c r="AM148" s="4"/>
      <c r="AN148" s="4"/>
      <c r="AO148" s="4"/>
      <c r="AP148" s="4"/>
    </row>
    <row r="149" spans="2:42">
      <c r="B149" s="4"/>
      <c r="C149" s="4"/>
      <c r="D149" s="4"/>
      <c r="E149" s="44"/>
      <c r="F149" s="109"/>
      <c r="G149" s="127"/>
      <c r="H149" s="133" t="s">
        <v>57</v>
      </c>
      <c r="I149" s="134"/>
      <c r="J149" s="134"/>
      <c r="K149" s="134"/>
      <c r="L149" s="134"/>
      <c r="M149" s="134"/>
      <c r="N149" s="134"/>
      <c r="O149" s="134"/>
      <c r="P149" s="134"/>
      <c r="Q149" s="134"/>
      <c r="R149" s="134"/>
      <c r="S149" s="134"/>
      <c r="T149" s="134"/>
      <c r="U149" s="134"/>
      <c r="V149" s="134"/>
      <c r="W149" s="134"/>
      <c r="X149" s="134"/>
      <c r="Y149" s="134"/>
      <c r="Z149" s="134"/>
      <c r="AA149" s="134"/>
      <c r="AB149" s="134"/>
      <c r="AC149" s="134"/>
      <c r="AD149" s="134"/>
      <c r="AE149" s="134"/>
      <c r="AF149" s="134"/>
      <c r="AG149" s="134"/>
      <c r="AH149" s="134"/>
      <c r="AI149" s="134"/>
      <c r="AJ149" s="108"/>
      <c r="AK149" s="108"/>
      <c r="AL149" s="4"/>
      <c r="AM149" s="4"/>
      <c r="AN149" s="4"/>
      <c r="AO149" s="4"/>
      <c r="AP149" s="4"/>
    </row>
    <row r="150" spans="2:42">
      <c r="B150" s="4"/>
      <c r="C150" s="4"/>
      <c r="D150" s="4"/>
      <c r="E150" s="44"/>
      <c r="F150" s="109"/>
      <c r="G150" s="127"/>
      <c r="H150" s="126"/>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4"/>
      <c r="AM150" s="4"/>
      <c r="AN150" s="4"/>
      <c r="AO150" s="4"/>
      <c r="AP150" s="4"/>
    </row>
    <row r="151" spans="2:42">
      <c r="B151" s="4"/>
      <c r="C151" s="4"/>
      <c r="D151" s="4"/>
      <c r="E151" s="44"/>
      <c r="F151" s="109"/>
      <c r="G151" s="127"/>
      <c r="H151" s="126"/>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4"/>
      <c r="AM151" s="4"/>
      <c r="AN151" s="4"/>
      <c r="AO151" s="4"/>
      <c r="AP151" s="4"/>
    </row>
    <row r="152" spans="2:42">
      <c r="B152" s="4"/>
      <c r="C152" s="4"/>
      <c r="D152" s="4"/>
      <c r="E152" s="44"/>
      <c r="F152" s="109"/>
      <c r="G152" s="127"/>
      <c r="H152" s="126"/>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4"/>
      <c r="AM152" s="4"/>
      <c r="AN152" s="4"/>
      <c r="AO152" s="4"/>
      <c r="AP152" s="4"/>
    </row>
    <row r="153" spans="2:42">
      <c r="B153" s="4"/>
      <c r="C153" s="4"/>
      <c r="D153" s="4"/>
      <c r="E153" s="44"/>
      <c r="F153" s="109"/>
      <c r="G153" s="127"/>
      <c r="H153" s="126"/>
      <c r="I153" s="108"/>
      <c r="J153" s="108"/>
      <c r="K153" s="108"/>
      <c r="L153" s="108"/>
      <c r="M153" s="108"/>
      <c r="N153" s="108"/>
      <c r="O153" s="108"/>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4"/>
      <c r="AM153" s="4"/>
      <c r="AN153" s="4"/>
      <c r="AO153" s="4"/>
      <c r="AP153" s="4"/>
    </row>
    <row r="154" spans="2:42">
      <c r="B154" s="4"/>
      <c r="C154" s="4"/>
      <c r="D154" s="4"/>
      <c r="E154" s="44"/>
      <c r="F154" s="109"/>
      <c r="G154" s="127"/>
      <c r="H154" s="126"/>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4"/>
      <c r="AM154" s="4"/>
      <c r="AN154" s="4"/>
      <c r="AO154" s="4"/>
      <c r="AP154" s="4"/>
    </row>
    <row r="155" spans="2:42">
      <c r="B155" s="4"/>
      <c r="C155" s="4"/>
      <c r="D155" s="4"/>
      <c r="E155" s="44"/>
      <c r="F155" s="109"/>
      <c r="G155" s="127"/>
      <c r="H155" s="126"/>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4"/>
      <c r="AM155" s="4"/>
      <c r="AN155" s="4"/>
      <c r="AO155" s="4"/>
      <c r="AP155" s="4"/>
    </row>
    <row r="156" spans="2:42">
      <c r="B156" s="4"/>
      <c r="C156" s="4"/>
      <c r="D156" s="4"/>
      <c r="E156" s="44"/>
      <c r="F156" s="109"/>
      <c r="G156" s="127"/>
      <c r="H156" s="126"/>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4"/>
      <c r="AM156" s="4"/>
      <c r="AN156" s="4"/>
      <c r="AO156" s="4"/>
      <c r="AP156" s="4"/>
    </row>
    <row r="157" spans="2:42">
      <c r="B157" s="4"/>
      <c r="C157" s="4"/>
      <c r="D157" s="4"/>
      <c r="E157" s="44"/>
      <c r="F157" s="109"/>
      <c r="G157" s="127"/>
      <c r="H157" s="126"/>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4"/>
      <c r="AM157" s="4"/>
      <c r="AN157" s="4"/>
      <c r="AO157" s="4"/>
      <c r="AP157" s="4"/>
    </row>
    <row r="158" spans="2:42">
      <c r="B158" s="4"/>
      <c r="C158" s="4"/>
      <c r="D158" s="4"/>
      <c r="E158" s="44"/>
      <c r="F158" s="109"/>
      <c r="G158" s="127"/>
      <c r="H158" s="126"/>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4"/>
      <c r="AM158" s="4"/>
      <c r="AN158" s="4"/>
      <c r="AO158" s="4"/>
      <c r="AP158" s="4"/>
    </row>
    <row r="159" spans="2:42">
      <c r="B159" s="4"/>
      <c r="C159" s="4"/>
      <c r="D159" s="4"/>
      <c r="E159" s="44"/>
      <c r="F159" s="109"/>
      <c r="G159" s="127"/>
      <c r="H159" s="126"/>
      <c r="I159" s="108"/>
      <c r="J159" s="108"/>
      <c r="K159" s="108"/>
      <c r="L159" s="108"/>
      <c r="M159" s="108"/>
      <c r="N159" s="108"/>
      <c r="O159" s="108"/>
      <c r="P159" s="108"/>
      <c r="Q159" s="108"/>
      <c r="R159" s="108"/>
      <c r="S159" s="108"/>
      <c r="T159" s="108"/>
      <c r="U159" s="108"/>
      <c r="V159" s="108"/>
      <c r="W159" s="108"/>
      <c r="X159" s="108"/>
      <c r="Y159" s="108"/>
      <c r="Z159" s="108"/>
      <c r="AA159" s="108"/>
      <c r="AB159" s="108"/>
      <c r="AC159" s="108"/>
      <c r="AD159" s="108"/>
      <c r="AE159" s="108"/>
      <c r="AF159" s="108"/>
      <c r="AG159" s="108"/>
      <c r="AH159" s="108"/>
      <c r="AI159" s="108"/>
      <c r="AJ159" s="108"/>
      <c r="AK159" s="108"/>
      <c r="AL159" s="4"/>
      <c r="AM159" s="4"/>
      <c r="AN159" s="4"/>
      <c r="AO159" s="4"/>
      <c r="AP159" s="4"/>
    </row>
    <row r="160" spans="2:42">
      <c r="B160" s="4"/>
      <c r="C160" s="4"/>
      <c r="D160" s="4"/>
      <c r="E160" s="44"/>
      <c r="F160" s="109"/>
      <c r="G160" s="127"/>
      <c r="H160" s="126"/>
      <c r="I160" s="108"/>
      <c r="J160" s="108"/>
      <c r="K160" s="108"/>
      <c r="L160" s="108"/>
      <c r="M160" s="108"/>
      <c r="N160" s="108"/>
      <c r="O160" s="108"/>
      <c r="P160" s="108"/>
      <c r="Q160" s="108"/>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4"/>
      <c r="AM160" s="4"/>
      <c r="AN160" s="4"/>
      <c r="AO160" s="4"/>
      <c r="AP160" s="4"/>
    </row>
    <row r="161" spans="2:42">
      <c r="B161" s="4"/>
      <c r="C161" s="4"/>
      <c r="D161" s="4"/>
      <c r="E161" s="44"/>
      <c r="F161" s="109"/>
      <c r="G161" s="127"/>
      <c r="H161" s="126"/>
      <c r="I161" s="108"/>
      <c r="J161" s="108"/>
      <c r="K161" s="108"/>
      <c r="L161" s="108"/>
      <c r="M161" s="108"/>
      <c r="N161" s="108"/>
      <c r="O161" s="108"/>
      <c r="P161" s="108"/>
      <c r="Q161" s="108"/>
      <c r="R161" s="108"/>
      <c r="S161" s="108"/>
      <c r="T161" s="108"/>
      <c r="U161" s="108"/>
      <c r="V161" s="108"/>
      <c r="W161" s="108"/>
      <c r="X161" s="108"/>
      <c r="Y161" s="108"/>
      <c r="Z161" s="108"/>
      <c r="AA161" s="108"/>
      <c r="AB161" s="108"/>
      <c r="AC161" s="108"/>
      <c r="AD161" s="108"/>
      <c r="AE161" s="108"/>
      <c r="AF161" s="108"/>
      <c r="AG161" s="108"/>
      <c r="AH161" s="108"/>
      <c r="AI161" s="108"/>
      <c r="AJ161" s="108"/>
      <c r="AK161" s="108"/>
      <c r="AL161" s="4"/>
      <c r="AM161" s="4"/>
      <c r="AN161" s="4"/>
      <c r="AO161" s="4"/>
      <c r="AP161" s="4"/>
    </row>
    <row r="162" spans="2:42">
      <c r="B162" s="4"/>
      <c r="C162" s="4"/>
      <c r="D162" s="4"/>
      <c r="E162" s="44"/>
      <c r="F162" s="109"/>
      <c r="G162" s="127"/>
      <c r="H162" s="126"/>
      <c r="I162" s="108"/>
      <c r="J162" s="108"/>
      <c r="K162" s="108"/>
      <c r="L162" s="108"/>
      <c r="M162" s="108"/>
      <c r="N162" s="108"/>
      <c r="O162" s="108"/>
      <c r="P162" s="108"/>
      <c r="Q162" s="108"/>
      <c r="R162" s="108"/>
      <c r="S162" s="108"/>
      <c r="T162" s="108"/>
      <c r="U162" s="108"/>
      <c r="V162" s="108"/>
      <c r="W162" s="108"/>
      <c r="X162" s="108"/>
      <c r="Y162" s="108"/>
      <c r="Z162" s="108"/>
      <c r="AA162" s="108"/>
      <c r="AB162" s="108"/>
      <c r="AC162" s="108"/>
      <c r="AD162" s="108"/>
      <c r="AE162" s="108"/>
      <c r="AF162" s="108"/>
      <c r="AG162" s="108"/>
      <c r="AH162" s="108"/>
      <c r="AI162" s="108"/>
      <c r="AJ162" s="108"/>
      <c r="AK162" s="108"/>
      <c r="AL162" s="4"/>
      <c r="AM162" s="4"/>
      <c r="AN162" s="4"/>
      <c r="AO162" s="4"/>
      <c r="AP162" s="4"/>
    </row>
    <row r="163" spans="2:42">
      <c r="B163" s="4"/>
      <c r="C163" s="4"/>
      <c r="D163" s="4"/>
      <c r="E163" s="44"/>
      <c r="F163" s="109"/>
      <c r="G163" s="127"/>
      <c r="H163" s="126"/>
      <c r="I163" s="108"/>
      <c r="J163" s="108"/>
      <c r="K163" s="108"/>
      <c r="L163" s="108"/>
      <c r="M163" s="108"/>
      <c r="N163" s="108"/>
      <c r="O163" s="108"/>
      <c r="P163" s="108"/>
      <c r="Q163" s="108"/>
      <c r="R163" s="108"/>
      <c r="S163" s="108"/>
      <c r="T163" s="108"/>
      <c r="U163" s="108"/>
      <c r="V163" s="108"/>
      <c r="W163" s="108"/>
      <c r="X163" s="108"/>
      <c r="Y163" s="108"/>
      <c r="Z163" s="108"/>
      <c r="AA163" s="108"/>
      <c r="AB163" s="108"/>
      <c r="AC163" s="108"/>
      <c r="AD163" s="108"/>
      <c r="AE163" s="108"/>
      <c r="AF163" s="108"/>
      <c r="AG163" s="108"/>
      <c r="AH163" s="108"/>
      <c r="AI163" s="108"/>
      <c r="AJ163" s="108"/>
      <c r="AK163" s="108"/>
      <c r="AL163" s="4"/>
      <c r="AM163" s="4"/>
      <c r="AN163" s="4"/>
      <c r="AO163" s="4"/>
      <c r="AP163" s="4"/>
    </row>
    <row r="164" spans="2:42">
      <c r="B164" s="4"/>
      <c r="C164" s="4"/>
      <c r="D164" s="4"/>
      <c r="E164" s="44"/>
      <c r="F164" s="109"/>
      <c r="G164" s="127"/>
      <c r="H164" s="126"/>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4"/>
      <c r="AM164" s="4"/>
      <c r="AN164" s="4"/>
      <c r="AO164" s="4"/>
      <c r="AP164" s="4"/>
    </row>
    <row r="165" spans="2:42">
      <c r="B165" s="4"/>
      <c r="C165" s="4"/>
      <c r="D165" s="4"/>
      <c r="E165" s="44"/>
      <c r="F165" s="109"/>
      <c r="G165" s="127"/>
      <c r="H165" s="126"/>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4"/>
      <c r="AM165" s="4"/>
      <c r="AN165" s="4"/>
      <c r="AO165" s="4"/>
      <c r="AP165" s="4"/>
    </row>
    <row r="166" spans="2:42">
      <c r="B166" s="4"/>
      <c r="C166" s="4"/>
      <c r="D166" s="4"/>
      <c r="E166" s="44"/>
      <c r="F166" s="109"/>
      <c r="G166" s="127"/>
      <c r="H166" s="126"/>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4"/>
      <c r="AM166" s="4"/>
      <c r="AN166" s="4"/>
      <c r="AO166" s="4"/>
      <c r="AP166" s="4"/>
    </row>
    <row r="167" spans="2:42">
      <c r="B167" s="4"/>
      <c r="C167" s="4"/>
      <c r="D167" s="4"/>
      <c r="E167" s="44"/>
      <c r="F167" s="109"/>
      <c r="G167" s="127"/>
      <c r="H167" s="126"/>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4"/>
      <c r="AM167" s="4"/>
      <c r="AN167" s="4"/>
      <c r="AO167" s="4"/>
      <c r="AP167" s="4"/>
    </row>
    <row r="168" spans="2:42">
      <c r="B168" s="4"/>
      <c r="C168" s="4"/>
      <c r="D168" s="4"/>
      <c r="E168" s="44"/>
      <c r="F168" s="109"/>
      <c r="G168" s="125"/>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c r="AL168" s="4"/>
      <c r="AM168" s="4"/>
      <c r="AN168" s="4"/>
      <c r="AO168" s="4"/>
      <c r="AP168" s="4"/>
    </row>
    <row r="169" spans="2:42">
      <c r="B169" s="4"/>
      <c r="C169" s="4"/>
      <c r="D169" s="4"/>
      <c r="E169" s="44"/>
      <c r="F169" s="22"/>
      <c r="G169" s="43"/>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row>
    <row r="170" spans="2:42">
      <c r="B170" s="4"/>
      <c r="C170" s="4"/>
      <c r="D170" s="4"/>
      <c r="E170" s="100" t="s">
        <v>58</v>
      </c>
      <c r="F170" s="22" t="s">
        <v>59</v>
      </c>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row>
    <row r="171" spans="2:42">
      <c r="B171" s="4"/>
      <c r="C171" s="4"/>
      <c r="D171" s="4"/>
      <c r="E171" s="100"/>
      <c r="F171" s="113" t="s">
        <v>8</v>
      </c>
      <c r="G171" s="112" t="s">
        <v>60</v>
      </c>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row>
    <row r="172" spans="2:42">
      <c r="B172" s="4"/>
      <c r="C172" s="4"/>
      <c r="D172" s="4"/>
      <c r="E172" s="100"/>
      <c r="F172" s="113" t="s">
        <v>8</v>
      </c>
      <c r="G172" s="112" t="s">
        <v>61</v>
      </c>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row>
    <row r="173" spans="2:42">
      <c r="B173" s="4"/>
      <c r="C173" s="4"/>
      <c r="D173" s="4"/>
      <c r="E173" s="100"/>
      <c r="F173" s="113" t="s">
        <v>8</v>
      </c>
      <c r="G173" s="112" t="s">
        <v>62</v>
      </c>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row>
    <row r="174" spans="2:42">
      <c r="B174" s="4"/>
      <c r="C174" s="4"/>
      <c r="D174" s="4"/>
      <c r="E174" s="100"/>
      <c r="F174" s="113"/>
      <c r="G174" s="112" t="s">
        <v>63</v>
      </c>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row>
    <row r="175" spans="2:42">
      <c r="B175" s="4"/>
      <c r="C175" s="4"/>
      <c r="D175" s="4"/>
      <c r="E175" s="100"/>
      <c r="F175" s="42" t="s">
        <v>64</v>
      </c>
      <c r="G175" s="43" t="s">
        <v>65</v>
      </c>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row>
    <row r="176" spans="2:42">
      <c r="B176" s="4"/>
      <c r="C176" s="4"/>
      <c r="D176" s="4"/>
      <c r="E176" s="15"/>
      <c r="F176" s="42" t="s">
        <v>64</v>
      </c>
      <c r="G176" s="43" t="s">
        <v>66</v>
      </c>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row>
    <row r="177" spans="2:42">
      <c r="B177" s="4"/>
      <c r="C177" s="4"/>
      <c r="D177" s="4"/>
      <c r="E177" s="15"/>
      <c r="F177" s="42"/>
      <c r="G177" s="43" t="s">
        <v>67</v>
      </c>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row>
    <row r="178" spans="2:42">
      <c r="B178" s="4"/>
      <c r="C178" s="4"/>
      <c r="D178" s="4"/>
      <c r="E178" s="15"/>
      <c r="F178" s="42"/>
      <c r="G178" s="43" t="s">
        <v>68</v>
      </c>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row>
    <row r="179" spans="2:42">
      <c r="B179" s="4"/>
      <c r="C179" s="4"/>
      <c r="D179" s="4"/>
      <c r="E179" s="15"/>
      <c r="F179" s="42"/>
      <c r="G179" s="43"/>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row>
    <row r="180" spans="2:42">
      <c r="B180" s="4"/>
      <c r="C180" s="4"/>
      <c r="D180" s="4"/>
      <c r="E180" s="15"/>
      <c r="F180" s="42"/>
      <c r="G180" s="43"/>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row>
    <row r="181" spans="2:42">
      <c r="B181" s="4"/>
      <c r="C181" s="4"/>
      <c r="D181" s="4"/>
      <c r="E181" s="15"/>
      <c r="F181" s="42"/>
      <c r="G181" s="43"/>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row>
    <row r="182" spans="2:42">
      <c r="B182" s="4"/>
      <c r="C182" s="4"/>
      <c r="D182" s="4"/>
      <c r="E182" s="15"/>
      <c r="F182" s="42"/>
      <c r="G182" s="43"/>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row>
    <row r="183" spans="2:42">
      <c r="B183" s="4"/>
      <c r="C183" s="4"/>
      <c r="D183" s="4"/>
      <c r="E183" s="15"/>
      <c r="F183" s="42"/>
      <c r="G183" s="43"/>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row>
    <row r="184" spans="2:42">
      <c r="B184" s="4"/>
      <c r="C184" s="4"/>
      <c r="D184" s="4"/>
      <c r="E184" s="15"/>
      <c r="F184" s="42"/>
      <c r="G184" s="43"/>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row>
    <row r="185" spans="2:42">
      <c r="B185" s="4"/>
      <c r="C185" s="4"/>
      <c r="D185" s="4"/>
      <c r="E185" s="15"/>
      <c r="F185" s="42"/>
      <c r="G185" s="43"/>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row>
    <row r="186" spans="2:42">
      <c r="B186" s="4"/>
      <c r="C186" s="4"/>
      <c r="D186" s="4"/>
      <c r="E186" s="15"/>
      <c r="F186" s="42"/>
      <c r="G186" s="43"/>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row>
    <row r="187" spans="2:42">
      <c r="B187" s="4"/>
      <c r="C187" s="4"/>
      <c r="D187" s="4"/>
      <c r="E187" s="15"/>
      <c r="F187" s="42"/>
      <c r="G187" s="43"/>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row>
    <row r="188" spans="2:42">
      <c r="B188" s="4"/>
      <c r="C188" s="4"/>
      <c r="D188" s="4"/>
      <c r="E188" s="15"/>
      <c r="F188" s="42"/>
      <c r="G188" s="43"/>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row>
    <row r="189" spans="2:42">
      <c r="B189" s="4"/>
      <c r="C189" s="4"/>
      <c r="D189" s="4"/>
      <c r="E189" s="15"/>
      <c r="F189" s="42"/>
      <c r="G189" s="43"/>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row>
    <row r="190" spans="2:42">
      <c r="B190" s="4"/>
      <c r="C190" s="4"/>
      <c r="D190" s="4"/>
      <c r="E190" s="15"/>
      <c r="F190" s="42"/>
      <c r="G190" s="43"/>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row>
    <row r="191" spans="2:42">
      <c r="B191" s="4"/>
      <c r="C191" s="4"/>
      <c r="D191" s="4"/>
      <c r="E191" s="15"/>
      <c r="F191" s="42"/>
      <c r="G191" s="43"/>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row>
    <row r="192" spans="2:42">
      <c r="B192" s="4"/>
      <c r="C192" s="4"/>
      <c r="D192" s="4"/>
      <c r="E192" s="15"/>
      <c r="F192" s="42"/>
      <c r="G192" s="43"/>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row>
    <row r="193" spans="2:42">
      <c r="B193" s="4"/>
      <c r="C193" s="4"/>
      <c r="D193" s="4"/>
      <c r="E193" s="15"/>
      <c r="F193" s="42"/>
      <c r="G193" s="43"/>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row>
    <row r="194" spans="2:42">
      <c r="B194" s="4"/>
      <c r="C194" s="4"/>
      <c r="D194" s="4"/>
      <c r="E194" s="15"/>
      <c r="F194" s="42"/>
      <c r="G194" s="43"/>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row>
    <row r="195" spans="2:42" ht="6.6" customHeight="1">
      <c r="B195" s="4"/>
      <c r="C195" s="4"/>
      <c r="D195" s="4"/>
      <c r="E195" s="15"/>
      <c r="F195" s="42"/>
      <c r="G195" s="43"/>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row>
    <row r="196" spans="2:42">
      <c r="B196" s="4"/>
      <c r="C196" s="4"/>
      <c r="D196" s="4"/>
      <c r="E196" s="44" t="s">
        <v>69</v>
      </c>
      <c r="F196" s="22" t="s">
        <v>70</v>
      </c>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row>
    <row r="197" spans="2:42">
      <c r="B197" s="4"/>
      <c r="C197" s="4"/>
      <c r="D197" s="4"/>
      <c r="E197" s="44"/>
      <c r="F197" s="22" t="s">
        <v>71</v>
      </c>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row>
    <row r="198" spans="2:42">
      <c r="B198" s="4"/>
      <c r="C198" s="4"/>
      <c r="D198" s="4"/>
      <c r="E198" s="15"/>
      <c r="F198" s="113" t="s">
        <v>8</v>
      </c>
      <c r="G198" s="112" t="s">
        <v>72</v>
      </c>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row>
    <row r="199" spans="2:42">
      <c r="B199" s="4"/>
      <c r="C199" s="4"/>
      <c r="D199" s="4"/>
      <c r="E199" s="15"/>
      <c r="F199" s="113" t="s">
        <v>8</v>
      </c>
      <c r="G199" s="112" t="s">
        <v>73</v>
      </c>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row>
    <row r="200" spans="2:42">
      <c r="B200" s="4"/>
      <c r="C200" s="4"/>
      <c r="D200" s="4"/>
      <c r="E200" s="15"/>
      <c r="F200" s="113" t="s">
        <v>8</v>
      </c>
      <c r="G200" s="112" t="s">
        <v>74</v>
      </c>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row>
    <row r="201" spans="2:42">
      <c r="B201" s="4"/>
      <c r="C201" s="4"/>
      <c r="D201" s="4"/>
      <c r="E201" s="15"/>
      <c r="F201" s="42" t="s">
        <v>64</v>
      </c>
      <c r="G201" s="43" t="s">
        <v>75</v>
      </c>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row>
    <row r="202" spans="2:42" ht="6.6" customHeight="1">
      <c r="B202" s="4"/>
      <c r="C202" s="4"/>
      <c r="D202" s="4"/>
      <c r="E202" s="15"/>
      <c r="F202" s="42"/>
      <c r="G202" s="43"/>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row>
    <row r="203" spans="2:42">
      <c r="B203" s="4"/>
      <c r="C203" s="4"/>
      <c r="D203" s="4"/>
      <c r="E203" s="44" t="s">
        <v>76</v>
      </c>
      <c r="F203" s="22" t="s">
        <v>77</v>
      </c>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row>
    <row r="204" spans="2:42">
      <c r="B204" s="4"/>
      <c r="C204" s="4"/>
      <c r="D204" s="4"/>
      <c r="E204" s="44"/>
      <c r="F204" s="22" t="s">
        <v>78</v>
      </c>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row>
    <row r="205" spans="2:42">
      <c r="B205" s="4"/>
      <c r="C205" s="4"/>
      <c r="D205" s="4"/>
      <c r="E205" s="44"/>
      <c r="F205" s="113" t="s">
        <v>8</v>
      </c>
      <c r="G205" s="112" t="s">
        <v>79</v>
      </c>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row>
    <row r="206" spans="2:42">
      <c r="B206" s="4"/>
      <c r="C206" s="4"/>
      <c r="D206" s="4"/>
      <c r="E206" s="44"/>
      <c r="F206" s="113" t="s">
        <v>8</v>
      </c>
      <c r="G206" s="112" t="s">
        <v>72</v>
      </c>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row>
    <row r="207" spans="2:42">
      <c r="B207" s="4"/>
      <c r="C207" s="4"/>
      <c r="D207" s="4"/>
      <c r="E207" s="44"/>
      <c r="F207" s="113" t="s">
        <v>8</v>
      </c>
      <c r="G207" s="112" t="s">
        <v>80</v>
      </c>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row>
    <row r="208" spans="2:42">
      <c r="B208" s="4"/>
      <c r="C208" s="4"/>
      <c r="D208" s="4"/>
      <c r="E208" s="15"/>
      <c r="F208" s="113" t="s">
        <v>8</v>
      </c>
      <c r="G208" s="112" t="s">
        <v>81</v>
      </c>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row>
    <row r="209" spans="2:42">
      <c r="B209" s="4"/>
      <c r="C209" s="4"/>
      <c r="D209" s="4"/>
      <c r="E209" s="15"/>
      <c r="F209" s="42"/>
      <c r="G209" s="43"/>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row>
    <row r="210" spans="2:42">
      <c r="B210" s="4"/>
      <c r="C210" s="4"/>
      <c r="D210" s="4"/>
      <c r="E210" s="15"/>
      <c r="F210" s="42"/>
      <c r="G210" s="43"/>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row>
    <row r="211" spans="2:42">
      <c r="B211" s="4"/>
      <c r="C211" s="4"/>
      <c r="D211" s="4"/>
      <c r="E211" s="15"/>
      <c r="F211" s="42"/>
      <c r="G211" s="43"/>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row>
    <row r="212" spans="2:42">
      <c r="B212" s="4"/>
      <c r="C212" s="4"/>
      <c r="D212" s="4"/>
      <c r="E212" s="15"/>
      <c r="F212" s="42"/>
      <c r="G212" s="43"/>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row>
    <row r="213" spans="2:42">
      <c r="B213" s="4"/>
      <c r="C213" s="4"/>
      <c r="D213" s="4"/>
      <c r="E213" s="15"/>
      <c r="F213" s="42"/>
      <c r="G213" s="43"/>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row>
    <row r="214" spans="2:42">
      <c r="B214" s="4"/>
      <c r="C214" s="4"/>
      <c r="D214" s="4"/>
      <c r="E214" s="15"/>
      <c r="F214" s="42"/>
      <c r="G214" s="43"/>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row>
    <row r="215" spans="2:42">
      <c r="B215" s="4"/>
      <c r="C215" s="4"/>
      <c r="D215" s="4"/>
      <c r="E215" s="15"/>
      <c r="F215" s="42"/>
      <c r="G215" s="43"/>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row>
    <row r="216" spans="2:42">
      <c r="B216" s="4"/>
      <c r="C216" s="4"/>
      <c r="D216" s="4"/>
      <c r="E216" s="15"/>
      <c r="F216" s="42"/>
      <c r="G216" s="43"/>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row>
    <row r="217" spans="2:42">
      <c r="B217" s="4"/>
      <c r="C217" s="4"/>
      <c r="D217" s="4"/>
      <c r="E217" s="15"/>
      <c r="F217" s="42"/>
      <c r="G217" s="43"/>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row>
    <row r="218" spans="2:42">
      <c r="B218" s="4"/>
      <c r="C218" s="4"/>
      <c r="D218" s="4"/>
      <c r="E218" s="15"/>
      <c r="F218" s="42"/>
      <c r="G218" s="43"/>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row>
    <row r="219" spans="2:42">
      <c r="B219" s="4"/>
      <c r="C219" s="4"/>
      <c r="D219" s="4"/>
      <c r="E219" s="15"/>
      <c r="F219" s="42"/>
      <c r="G219" s="43"/>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row>
    <row r="220" spans="2:42">
      <c r="B220" s="4"/>
      <c r="C220" s="4"/>
      <c r="D220" s="4"/>
      <c r="E220" s="15"/>
      <c r="F220" s="42"/>
      <c r="G220" s="43"/>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row>
    <row r="221" spans="2:42">
      <c r="B221" s="4"/>
      <c r="C221" s="4"/>
      <c r="D221" s="4"/>
      <c r="E221" s="15"/>
      <c r="F221" s="42"/>
      <c r="G221" s="43"/>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row>
    <row r="222" spans="2:42">
      <c r="B222" s="4"/>
      <c r="C222" s="4"/>
      <c r="D222" s="4"/>
      <c r="E222" s="15"/>
      <c r="F222" s="42"/>
      <c r="G222" s="43"/>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row>
    <row r="223" spans="2:42">
      <c r="B223" s="4"/>
      <c r="C223" s="4"/>
      <c r="D223" s="4"/>
      <c r="E223" s="15"/>
      <c r="F223" s="42"/>
      <c r="G223" s="43"/>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row>
    <row r="224" spans="2:42">
      <c r="B224" s="4"/>
      <c r="C224" s="4"/>
      <c r="D224" s="4"/>
      <c r="E224" s="15"/>
      <c r="F224" s="42"/>
      <c r="G224" s="43"/>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row>
    <row r="225" spans="2:42">
      <c r="B225" s="4"/>
      <c r="C225" s="4"/>
      <c r="D225" s="4"/>
      <c r="E225" s="15"/>
      <c r="F225" s="42"/>
      <c r="G225" s="43"/>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row>
    <row r="226" spans="2:42">
      <c r="B226" s="4"/>
      <c r="C226" s="4"/>
      <c r="D226" s="4"/>
      <c r="E226" s="44" t="s">
        <v>82</v>
      </c>
      <c r="F226" s="22" t="s">
        <v>83</v>
      </c>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row>
    <row r="227" spans="2:42">
      <c r="B227" s="4"/>
      <c r="C227" s="4"/>
      <c r="D227" s="4"/>
      <c r="E227" s="15"/>
      <c r="F227" s="22" t="s">
        <v>84</v>
      </c>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row>
    <row r="228" spans="2:42">
      <c r="B228" s="4"/>
      <c r="C228" s="4"/>
      <c r="D228" s="4"/>
      <c r="E228" s="15"/>
      <c r="F228" s="22" t="s">
        <v>85</v>
      </c>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row>
    <row r="229" spans="2:42">
      <c r="B229" s="4"/>
      <c r="C229" s="4"/>
      <c r="D229" s="4"/>
      <c r="E229" s="15"/>
      <c r="F229" s="113" t="s">
        <v>8</v>
      </c>
      <c r="G229" s="112" t="s">
        <v>80</v>
      </c>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row>
    <row r="230" spans="2:42">
      <c r="B230" s="4"/>
      <c r="C230" s="4"/>
      <c r="D230" s="4"/>
      <c r="E230" s="15"/>
      <c r="F230" s="113" t="s">
        <v>8</v>
      </c>
      <c r="G230" s="112" t="s">
        <v>86</v>
      </c>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row>
    <row r="231" spans="2:42">
      <c r="B231" s="4"/>
      <c r="C231" s="4"/>
      <c r="D231" s="4"/>
      <c r="E231" s="15"/>
      <c r="F231" s="42"/>
      <c r="G231" s="43"/>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row>
    <row r="232" spans="2:42">
      <c r="B232" s="4"/>
      <c r="C232" s="4"/>
      <c r="D232" s="4"/>
      <c r="E232" s="15"/>
      <c r="F232" s="42"/>
      <c r="G232" s="43"/>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row>
    <row r="233" spans="2:42">
      <c r="B233" s="4"/>
      <c r="C233" s="4"/>
      <c r="D233" s="4"/>
      <c r="E233" s="15"/>
      <c r="F233" s="42"/>
      <c r="G233" s="43"/>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row>
    <row r="234" spans="2:42">
      <c r="B234" s="4"/>
      <c r="C234" s="4"/>
      <c r="D234" s="4"/>
      <c r="E234" s="15"/>
      <c r="F234" s="42"/>
      <c r="G234" s="43"/>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row>
    <row r="235" spans="2:42">
      <c r="B235" s="4"/>
      <c r="C235" s="4"/>
      <c r="D235" s="4"/>
      <c r="E235" s="15"/>
      <c r="F235" s="42"/>
      <c r="G235" s="43"/>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row>
    <row r="236" spans="2:42">
      <c r="B236" s="4"/>
      <c r="C236" s="4"/>
      <c r="D236" s="4"/>
      <c r="E236" s="15"/>
      <c r="F236" s="42"/>
      <c r="G236" s="43"/>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row>
    <row r="237" spans="2:42">
      <c r="B237" s="4"/>
      <c r="C237" s="4"/>
      <c r="D237" s="4"/>
      <c r="E237" s="15"/>
      <c r="F237" s="42"/>
      <c r="G237" s="43"/>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row>
    <row r="238" spans="2:42">
      <c r="B238" s="4"/>
      <c r="C238" s="4"/>
      <c r="D238" s="4"/>
      <c r="E238" s="15"/>
      <c r="F238" s="42"/>
      <c r="G238" s="43"/>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row>
    <row r="239" spans="2:42">
      <c r="B239" s="4"/>
      <c r="C239" s="4"/>
      <c r="D239" s="4"/>
      <c r="E239" s="15"/>
      <c r="F239" s="42"/>
      <c r="G239" s="43"/>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row>
    <row r="240" spans="2:42">
      <c r="B240" s="4"/>
      <c r="C240" s="4"/>
      <c r="D240" s="4"/>
      <c r="E240" s="15"/>
      <c r="F240" s="42"/>
      <c r="G240" s="43"/>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row>
    <row r="241" spans="2:42">
      <c r="B241" s="4"/>
      <c r="C241" s="4"/>
      <c r="D241" s="4"/>
      <c r="E241" s="15"/>
      <c r="F241" s="42"/>
      <c r="G241" s="43"/>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row>
    <row r="242" spans="2:42">
      <c r="B242" s="4"/>
      <c r="C242" s="4"/>
      <c r="D242" s="4"/>
      <c r="E242" s="15"/>
      <c r="F242" s="42"/>
      <c r="G242" s="43"/>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row>
    <row r="243" spans="2:42">
      <c r="B243" s="4"/>
      <c r="C243" s="4"/>
      <c r="D243" s="4"/>
      <c r="E243" s="15"/>
      <c r="F243" s="42"/>
      <c r="G243" s="43"/>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row>
    <row r="244" spans="2:42">
      <c r="B244" s="4"/>
      <c r="C244" s="4"/>
      <c r="D244" s="4"/>
      <c r="E244" s="15"/>
      <c r="F244" s="42"/>
      <c r="G244" s="43"/>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row>
    <row r="245" spans="2:42">
      <c r="B245" s="4"/>
      <c r="C245" s="4"/>
      <c r="D245" s="4"/>
      <c r="E245" s="15"/>
      <c r="F245" s="42"/>
      <c r="G245" s="43"/>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row>
    <row r="246" spans="2:42">
      <c r="B246" s="4"/>
      <c r="C246" s="4"/>
      <c r="D246" s="4"/>
      <c r="E246" s="15"/>
      <c r="F246" s="42"/>
      <c r="G246" s="43"/>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row>
    <row r="247" spans="2:42">
      <c r="B247" s="4"/>
      <c r="C247" s="4"/>
      <c r="D247" s="4"/>
      <c r="E247" s="15"/>
      <c r="F247" s="42"/>
      <c r="G247" s="43"/>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row>
    <row r="248" spans="2:42">
      <c r="B248" s="4"/>
      <c r="C248" s="4"/>
      <c r="D248" s="4"/>
      <c r="E248" s="44" t="s">
        <v>87</v>
      </c>
      <c r="F248" s="114" t="s">
        <v>88</v>
      </c>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row>
    <row r="249" spans="2:42">
      <c r="B249" s="4"/>
      <c r="C249" s="4"/>
      <c r="D249" s="4"/>
      <c r="E249" s="15"/>
      <c r="F249" s="113" t="s">
        <v>8</v>
      </c>
      <c r="G249" s="112" t="s">
        <v>89</v>
      </c>
      <c r="H249" s="112"/>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row>
    <row r="250" spans="2:42">
      <c r="B250" s="4"/>
      <c r="C250" s="4"/>
      <c r="D250" s="4"/>
      <c r="E250" s="15"/>
      <c r="F250" s="112"/>
      <c r="G250" s="113" t="s">
        <v>8</v>
      </c>
      <c r="H250" s="112" t="s">
        <v>90</v>
      </c>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row>
    <row r="251" spans="2:42">
      <c r="B251" s="4"/>
      <c r="C251" s="4"/>
      <c r="D251" s="4"/>
      <c r="E251" s="15"/>
      <c r="F251" s="112"/>
      <c r="G251" s="113" t="s">
        <v>8</v>
      </c>
      <c r="H251" s="112" t="s">
        <v>91</v>
      </c>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row>
    <row r="252" spans="2:42">
      <c r="B252" s="4"/>
      <c r="C252" s="4"/>
      <c r="D252" s="4"/>
      <c r="E252" s="15"/>
      <c r="F252" s="112"/>
      <c r="G252" s="113" t="s">
        <v>8</v>
      </c>
      <c r="H252" s="112" t="s">
        <v>92</v>
      </c>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row>
    <row r="253" spans="2:42">
      <c r="B253" s="4"/>
      <c r="C253" s="4"/>
      <c r="D253" s="4"/>
      <c r="E253" s="15"/>
      <c r="F253" s="112"/>
      <c r="G253" s="113" t="s">
        <v>8</v>
      </c>
      <c r="H253" s="112" t="s">
        <v>93</v>
      </c>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row>
    <row r="254" spans="2:42">
      <c r="B254" s="4"/>
      <c r="C254" s="4"/>
      <c r="D254" s="4"/>
      <c r="E254" s="15"/>
      <c r="F254" s="112"/>
      <c r="G254" s="113" t="s">
        <v>8</v>
      </c>
      <c r="H254" s="112" t="s">
        <v>94</v>
      </c>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row>
    <row r="255" spans="2:42">
      <c r="B255" s="4"/>
      <c r="C255" s="4"/>
      <c r="D255" s="4"/>
      <c r="E255" s="15"/>
      <c r="F255" s="112"/>
      <c r="G255" s="113" t="s">
        <v>8</v>
      </c>
      <c r="H255" s="112" t="s">
        <v>95</v>
      </c>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row>
    <row r="256" spans="2:42">
      <c r="B256" s="4"/>
      <c r="C256" s="4"/>
      <c r="D256" s="4"/>
      <c r="E256" s="15"/>
      <c r="F256" s="112"/>
      <c r="G256" s="112"/>
      <c r="H256" s="113" t="s">
        <v>64</v>
      </c>
      <c r="I256" s="115" t="s">
        <v>96</v>
      </c>
      <c r="J256" s="112"/>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row>
    <row r="257" spans="2:42">
      <c r="B257" s="4"/>
      <c r="C257" s="4"/>
      <c r="D257" s="4"/>
      <c r="E257" s="15"/>
      <c r="F257" s="112"/>
      <c r="G257" s="112"/>
      <c r="H257" s="112"/>
      <c r="I257" s="112" t="s">
        <v>97</v>
      </c>
      <c r="J257" s="112"/>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row>
    <row r="258" spans="2:42">
      <c r="B258" s="4"/>
      <c r="C258" s="4"/>
      <c r="D258" s="4"/>
      <c r="E258" s="15"/>
      <c r="F258" s="112"/>
      <c r="G258" s="113" t="s">
        <v>8</v>
      </c>
      <c r="H258" s="112" t="s">
        <v>98</v>
      </c>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row>
    <row r="259" spans="2:42">
      <c r="B259" s="4"/>
      <c r="C259" s="4"/>
      <c r="D259" s="4"/>
      <c r="E259" s="15"/>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row>
    <row r="260" spans="2:42">
      <c r="B260" s="4"/>
      <c r="C260" s="4"/>
      <c r="D260" s="4"/>
      <c r="E260" s="15"/>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row>
    <row r="261" spans="2:42">
      <c r="B261" s="4"/>
      <c r="C261" s="4"/>
      <c r="D261" s="4"/>
      <c r="E261" s="15"/>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row>
    <row r="262" spans="2:42">
      <c r="B262" s="4"/>
      <c r="C262" s="4"/>
      <c r="D262" s="4"/>
      <c r="E262" s="15"/>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row>
    <row r="263" spans="2:42">
      <c r="B263" s="4"/>
      <c r="C263" s="4"/>
      <c r="D263" s="4"/>
      <c r="E263" s="15"/>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row>
    <row r="264" spans="2:42">
      <c r="B264" s="4"/>
      <c r="C264" s="4"/>
      <c r="D264" s="4"/>
      <c r="E264" s="15"/>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row>
    <row r="265" spans="2:42">
      <c r="B265" s="4"/>
      <c r="C265" s="4"/>
      <c r="D265" s="4"/>
      <c r="E265" s="15"/>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row>
    <row r="266" spans="2:42">
      <c r="B266" s="4"/>
      <c r="C266" s="4"/>
      <c r="D266" s="4"/>
      <c r="E266" s="15"/>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row>
    <row r="267" spans="2:42">
      <c r="B267" s="4"/>
      <c r="C267" s="4"/>
      <c r="D267" s="4"/>
      <c r="E267" s="15"/>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row>
    <row r="268" spans="2:42">
      <c r="B268" s="4"/>
      <c r="C268" s="4"/>
      <c r="D268" s="4"/>
      <c r="E268" s="15"/>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row>
    <row r="269" spans="2:42">
      <c r="B269" s="4"/>
      <c r="C269" s="4"/>
      <c r="D269" s="4"/>
      <c r="E269" s="15"/>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row>
    <row r="270" spans="2:42">
      <c r="B270" s="4"/>
      <c r="C270" s="4"/>
      <c r="D270" s="4"/>
      <c r="E270" s="15"/>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row>
    <row r="271" spans="2:42">
      <c r="B271" s="4"/>
      <c r="C271" s="4"/>
      <c r="D271" s="13" t="s">
        <v>99</v>
      </c>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4"/>
    </row>
    <row r="272" spans="2:42" ht="6.6"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row>
    <row r="273" spans="2:42">
      <c r="B273" s="4"/>
      <c r="C273" s="4"/>
      <c r="D273" s="4"/>
      <c r="E273" s="44" t="s">
        <v>35</v>
      </c>
      <c r="F273" s="22" t="s">
        <v>100</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row>
    <row r="274" spans="2:42">
      <c r="B274" s="4"/>
      <c r="C274" s="4"/>
      <c r="D274" s="4"/>
      <c r="E274" s="44"/>
      <c r="F274" s="113" t="s">
        <v>8</v>
      </c>
      <c r="G274" s="112" t="s">
        <v>101</v>
      </c>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row>
    <row r="275" spans="2:42">
      <c r="B275" s="4"/>
      <c r="C275" s="4"/>
      <c r="D275" s="4"/>
      <c r="E275" s="44"/>
      <c r="F275" s="113" t="s">
        <v>8</v>
      </c>
      <c r="G275" s="112" t="s">
        <v>102</v>
      </c>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row>
    <row r="276" spans="2:42">
      <c r="B276" s="4"/>
      <c r="C276" s="4"/>
      <c r="D276" s="4"/>
      <c r="E276" s="44"/>
      <c r="F276" s="42"/>
      <c r="G276" s="112" t="s">
        <v>103</v>
      </c>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row>
    <row r="277" spans="2:42">
      <c r="B277" s="4"/>
      <c r="C277" s="4"/>
      <c r="D277" s="4"/>
      <c r="E277" s="44"/>
      <c r="F277" s="113" t="s">
        <v>8</v>
      </c>
      <c r="G277" s="112" t="s">
        <v>104</v>
      </c>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row>
    <row r="278" spans="2:42">
      <c r="B278" s="4"/>
      <c r="C278" s="4"/>
      <c r="D278" s="4"/>
      <c r="E278" s="44"/>
      <c r="F278" s="42"/>
      <c r="G278" s="112" t="s">
        <v>105</v>
      </c>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row>
    <row r="279" spans="2:42" ht="6.6" customHeight="1">
      <c r="B279" s="4"/>
      <c r="C279" s="4"/>
      <c r="D279" s="4"/>
      <c r="E279" s="44"/>
      <c r="F279" s="42"/>
      <c r="G279" s="43"/>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row>
    <row r="280" spans="2:42">
      <c r="B280" s="4"/>
      <c r="C280" s="4"/>
      <c r="D280" s="4"/>
      <c r="E280" s="44" t="s">
        <v>106</v>
      </c>
      <c r="F280" s="22" t="s">
        <v>107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row>
    <row r="281" spans="2:42">
      <c r="B281" s="4"/>
      <c r="C281" s="4"/>
      <c r="D281" s="4"/>
      <c r="E281" s="44"/>
      <c r="F281" s="113" t="s">
        <v>8</v>
      </c>
      <c r="G281" s="112" t="s">
        <v>108</v>
      </c>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row>
    <row r="282" spans="2:42" ht="6.6" customHeight="1">
      <c r="B282" s="4"/>
      <c r="C282" s="4"/>
      <c r="D282" s="4"/>
      <c r="E282" s="44"/>
      <c r="F282" s="42"/>
      <c r="G282" s="43"/>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row>
    <row r="283" spans="2:42">
      <c r="B283" s="4"/>
      <c r="C283" s="4"/>
      <c r="D283" s="4"/>
      <c r="E283" s="44" t="s">
        <v>40</v>
      </c>
      <c r="F283" s="22" t="s">
        <v>109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row>
    <row r="284" spans="2:42">
      <c r="B284" s="4"/>
      <c r="C284" s="4"/>
      <c r="D284" s="4"/>
      <c r="E284" s="15"/>
      <c r="F284" s="113" t="s">
        <v>8</v>
      </c>
      <c r="G284" s="112" t="s">
        <v>89</v>
      </c>
      <c r="H284" s="112"/>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row>
    <row r="285" spans="2:42">
      <c r="B285" s="4"/>
      <c r="C285" s="4"/>
      <c r="D285" s="4"/>
      <c r="E285" s="15"/>
      <c r="F285" s="112"/>
      <c r="G285" s="113" t="s">
        <v>8</v>
      </c>
      <c r="H285" s="112" t="s">
        <v>90</v>
      </c>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row>
    <row r="286" spans="2:42">
      <c r="B286" s="4"/>
      <c r="C286" s="4"/>
      <c r="D286" s="4"/>
      <c r="E286" s="15"/>
      <c r="F286" s="112"/>
      <c r="G286" s="113" t="s">
        <v>8</v>
      </c>
      <c r="H286" s="112" t="s">
        <v>93</v>
      </c>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row>
    <row r="287" spans="2:42">
      <c r="B287" s="4"/>
      <c r="C287" s="4"/>
      <c r="D287" s="4"/>
      <c r="E287" s="15"/>
      <c r="F287" s="112"/>
      <c r="G287" s="113" t="s">
        <v>8</v>
      </c>
      <c r="H287" s="112" t="s">
        <v>94</v>
      </c>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row>
    <row r="288" spans="2:42">
      <c r="B288" s="4"/>
      <c r="C288" s="4"/>
      <c r="D288" s="4"/>
      <c r="E288" s="15"/>
      <c r="F288" s="112"/>
      <c r="G288" s="113" t="s">
        <v>8</v>
      </c>
      <c r="H288" s="112" t="s">
        <v>95</v>
      </c>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row>
    <row r="289" spans="2:42">
      <c r="B289" s="4"/>
      <c r="C289" s="4"/>
      <c r="D289" s="4"/>
      <c r="E289" s="15"/>
      <c r="F289" s="112"/>
      <c r="G289" s="112"/>
      <c r="H289" s="113" t="s">
        <v>64</v>
      </c>
      <c r="I289" s="115" t="s">
        <v>96</v>
      </c>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row>
    <row r="290" spans="2:42">
      <c r="B290" s="4"/>
      <c r="C290" s="4"/>
      <c r="D290" s="4"/>
      <c r="E290" s="15"/>
      <c r="F290" s="112"/>
      <c r="G290" s="112"/>
      <c r="H290" s="112"/>
      <c r="I290" s="112" t="s">
        <v>97</v>
      </c>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row>
    <row r="291" spans="2:42">
      <c r="B291" s="4"/>
      <c r="C291" s="4"/>
      <c r="D291" s="4"/>
      <c r="E291" s="15"/>
      <c r="F291" s="112"/>
      <c r="G291" s="113" t="s">
        <v>8</v>
      </c>
      <c r="H291" s="112" t="s">
        <v>110</v>
      </c>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row>
    <row r="292" spans="2:42">
      <c r="B292" s="4"/>
      <c r="C292" s="4"/>
      <c r="D292" s="4"/>
      <c r="E292" s="15"/>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row>
    <row r="293" spans="2:42">
      <c r="B293" s="4"/>
      <c r="C293" s="4"/>
      <c r="D293" s="4"/>
      <c r="E293" s="15"/>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row>
    <row r="294" spans="2:42">
      <c r="B294" s="4"/>
      <c r="C294" s="4"/>
      <c r="D294" s="4"/>
      <c r="E294" s="15"/>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row>
    <row r="295" spans="2:42">
      <c r="B295" s="4"/>
      <c r="C295" s="4"/>
      <c r="D295" s="4"/>
      <c r="E295" s="15"/>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row>
    <row r="296" spans="2:42">
      <c r="B296" s="4"/>
      <c r="C296" s="4"/>
      <c r="D296" s="4"/>
      <c r="E296" s="15"/>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row>
    <row r="297" spans="2:42">
      <c r="B297" s="4"/>
      <c r="C297" s="4"/>
      <c r="D297" s="4"/>
      <c r="E297" s="15"/>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row>
    <row r="298" spans="2:42">
      <c r="B298" s="4"/>
      <c r="C298" s="4"/>
      <c r="D298" s="4"/>
      <c r="E298" s="15"/>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row>
    <row r="299" spans="2:42">
      <c r="B299" s="4"/>
      <c r="C299" s="4"/>
      <c r="D299" s="4"/>
      <c r="E299" s="15"/>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row>
    <row r="300" spans="2:42">
      <c r="B300" s="4"/>
      <c r="C300" s="4"/>
      <c r="D300" s="4"/>
      <c r="E300" s="15"/>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row>
    <row r="301" spans="2:42">
      <c r="B301" s="4"/>
      <c r="C301" s="4"/>
      <c r="D301" s="4"/>
      <c r="E301" s="15"/>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row>
    <row r="302" spans="2:42">
      <c r="B302" s="4"/>
      <c r="C302" s="4"/>
      <c r="D302" s="13" t="s">
        <v>111</v>
      </c>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4"/>
    </row>
    <row r="303" spans="2:42" ht="6.6" customHeight="1">
      <c r="B303" s="4"/>
      <c r="C303" s="4"/>
      <c r="D303" s="116"/>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row>
    <row r="304" spans="2:42">
      <c r="B304" s="4"/>
      <c r="C304" s="4"/>
      <c r="D304" s="4"/>
      <c r="E304" s="14" t="s">
        <v>35</v>
      </c>
      <c r="F304" s="22" t="s">
        <v>112</v>
      </c>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row>
    <row r="305" spans="2:42">
      <c r="B305" s="4"/>
      <c r="C305" s="4"/>
      <c r="D305" s="4"/>
      <c r="E305" s="15"/>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row>
  </sheetData>
  <sheetProtection algorithmName="SHA-512" hashValue="0HSDZGsQjI/5vupPtL9sflbd8IXztB95/uft2McUS8//soP0HMbpECejh3Uvq5yHO6+ea8Becv9ybHKL9KYCMQ==" saltValue="HWwik7gFJ7c2az56dc3CHg==" spinCount="100000" sheet="1" objects="1" scenarios="1"/>
  <mergeCells count="10">
    <mergeCell ref="D32:K32"/>
    <mergeCell ref="D29:K29"/>
    <mergeCell ref="L29:AN29"/>
    <mergeCell ref="D27:K27"/>
    <mergeCell ref="L27:AN27"/>
    <mergeCell ref="D28:K28"/>
    <mergeCell ref="L28:AN28"/>
    <mergeCell ref="D30:K30"/>
    <mergeCell ref="L30:AN30"/>
    <mergeCell ref="D31:K31"/>
  </mergeCells>
  <phoneticPr fontId="3"/>
  <hyperlinks>
    <hyperlink ref="D29:K29" location="補助対象予定経費!A1" display="補助対象予定経費" xr:uid="{A893B8E8-C7F3-4987-9564-E9BCD2EE1EB4}"/>
    <hyperlink ref="D30:K30" location="資金調達表!A1" display="資金調達表" xr:uid="{E5C8617E-91E2-49B1-A501-2F5009BCA870}"/>
    <hyperlink ref="D31:K31" location="【解説・入力例】補助対象予定経費!A1" display="【解説・入力例】補助対象予定経費!A1" xr:uid="{89B3A15A-0467-4E01-BD6E-51022E34061C}"/>
    <hyperlink ref="D32:K32" location="【解説・入力例】資金調達表!A1" display="【解説・入力例】資金調達表!A1" xr:uid="{C03E2DEC-AAFF-430A-BE71-D73C211B803A}"/>
  </hyperlinks>
  <pageMargins left="0.7" right="0.7" top="0.75" bottom="0.75" header="0.3" footer="0.3"/>
  <pageSetup paperSize="9" orientation="portrait" r:id="rId1"/>
  <ignoredErrors>
    <ignoredError sqref="AO2:AP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1"/>
  <sheetViews>
    <sheetView zoomScaleNormal="100" workbookViewId="0">
      <selection activeCell="D2" sqref="D2"/>
    </sheetView>
  </sheetViews>
  <sheetFormatPr defaultColWidth="8.88671875" defaultRowHeight="21"/>
  <cols>
    <col min="1" max="1" width="2.33203125" style="23" customWidth="1"/>
    <col min="2" max="2" width="44.109375" style="23" customWidth="1"/>
    <col min="3" max="3" width="5.33203125" style="23" bestFit="1" customWidth="1"/>
    <col min="4" max="9" width="43.33203125" style="23" customWidth="1"/>
    <col min="10" max="10" width="43.33203125" style="60" customWidth="1"/>
    <col min="11" max="11" width="2.33203125" style="23" customWidth="1"/>
    <col min="12" max="16384" width="8.88671875" style="60"/>
  </cols>
  <sheetData>
    <row r="1" spans="2:17" ht="29.25" thickBot="1">
      <c r="L1" s="60" t="s">
        <v>113</v>
      </c>
      <c r="M1" s="60" t="s">
        <v>114</v>
      </c>
      <c r="N1" s="60" t="s">
        <v>115</v>
      </c>
    </row>
    <row r="2" spans="2:17" ht="21.75" thickTop="1">
      <c r="B2" s="24" t="s">
        <v>116</v>
      </c>
      <c r="C2" s="34"/>
      <c r="D2" s="63"/>
      <c r="L2" s="60" t="str">
        <f>IF(D2="","NG","OK")</f>
        <v>NG</v>
      </c>
      <c r="M2" s="60" t="s">
        <v>117</v>
      </c>
      <c r="N2" s="60" t="s">
        <v>117</v>
      </c>
    </row>
    <row r="3" spans="2:17" ht="21.75" thickBot="1">
      <c r="B3" s="24" t="s">
        <v>118</v>
      </c>
      <c r="C3" s="34"/>
      <c r="D3" s="105"/>
      <c r="L3" s="60" t="str">
        <f>IF(D3="","NG","OK")</f>
        <v>NG</v>
      </c>
      <c r="M3" s="60" t="str">
        <f>IFERROR(IF(AND(
  ISNUMBER(D3),D3=INT(D3),D3&gt;0,LEN(TEXT(D3,"0"))&lt;=3),
 "OK","NG"),"NG"
)</f>
        <v>NG</v>
      </c>
      <c r="N3" s="60" t="s">
        <v>117</v>
      </c>
    </row>
    <row r="4" spans="2:17" ht="22.5" thickTop="1" thickBot="1">
      <c r="B4" s="24" t="s">
        <v>119</v>
      </c>
      <c r="C4" s="25"/>
      <c r="D4" s="144" t="str">
        <f>IF(OR($D$2="", NOT(ISNUMBER($D3))), "",
  IF($D$2=リスト!$A$3,
     IF($D3&gt;=51, リスト!$F$6, IF($D3&gt;=21, リスト!$F$5, IF($D3&gt;=6, リスト!$F$4, IF($D3&gt;=1, リスト!$F$3, "")))),
   IF(OR($D$2=リスト!$A$4, $D$2=リスト!$A$5),
     IF($D3&gt;=101, リスト!$G$6, IF($D3&gt;=51, リスト!$G$5, IF($D3&gt;=21, リスト!$G$4, IF($D3&gt;=1, リスト!$G$3, "")))),
   "")))</f>
        <v/>
      </c>
      <c r="L4" s="60" t="s">
        <v>117</v>
      </c>
      <c r="M4" s="60" t="str">
        <f>IF($D$2=リスト!$A$3,
   IF(OR($D4="", COUNTIF(リスト!$F$3:$F$6,$D4)&gt;0), "OK", "NG"),
 IF(OR($D$2=リスト!$A$4, $D$2=リスト!$A$5),
   IF(OR($D4="", COUNTIF(リスト!$G$3:$G$6,$D4)&gt;0), "OK", "NG"),
 "-"))</f>
        <v>-</v>
      </c>
      <c r="N4" s="60" t="s">
        <v>117</v>
      </c>
    </row>
    <row r="5" spans="2:17" ht="21.75" thickTop="1">
      <c r="B5" s="24" t="s">
        <v>120</v>
      </c>
      <c r="C5" s="34"/>
      <c r="D5" s="101"/>
      <c r="L5" s="60" t="str">
        <f>IF(D5="","NG","OK")</f>
        <v>NG</v>
      </c>
      <c r="M5" s="60" t="s">
        <v>117</v>
      </c>
      <c r="N5" s="60" t="s">
        <v>117</v>
      </c>
    </row>
    <row r="6" spans="2:17">
      <c r="B6" s="24" t="s">
        <v>121</v>
      </c>
      <c r="C6" s="34"/>
      <c r="D6" s="64"/>
      <c r="J6" s="27" t="s">
        <v>122</v>
      </c>
      <c r="L6" s="60" t="str">
        <f>IF(OR(
  AND($D$2=リスト!$A$3, $D$5&lt;&gt;リスト!$B$4, OR($D$7=リスト!$D$3, $D$7="")),
  $D$2=リスト!$A$4,
  AND($D$2=リスト!$A$5, $D$5&lt;&gt;リスト!$B$4)
 ),
 IF(D6="","NG","OK"),"-")</f>
        <v>-</v>
      </c>
      <c r="M6" s="60" t="s">
        <v>117</v>
      </c>
      <c r="N6" s="60" t="str">
        <f>IF(OR(
    AND($D$2=リスト!$A$3, OR($D$5=リスト!$B$4, $D7=リスト!$D$4)),
    AND($D$2=リスト!$A$5, $D$5=リスト!$B$4)
  ),
   IF($D6=リスト!$D$4, "NG", "OK"),
"-")</f>
        <v>-</v>
      </c>
    </row>
    <row r="7" spans="2:17">
      <c r="B7" s="24" t="s">
        <v>123</v>
      </c>
      <c r="C7" s="34"/>
      <c r="D7" s="64"/>
      <c r="J7" s="35" t="str">
        <f>IF(COUNTIF(L2:N11, "NG") + COUNTIF(L31:P90, "NG") + COUNTIF(L15:Q27, "NG") &gt; 0, "NG", "OK")</f>
        <v>NG</v>
      </c>
      <c r="L7" s="60" t="str">
        <f>IF(OR(
  AND($D$2=リスト!$A$3, $D$5&lt;&gt;リスト!$B$3, $D$5&lt;&gt;リスト!$B$4, OR($D$6=リスト!$D$3, $D$6="")),
  $D$2=リスト!$A$4
 ),
 IF(D7="","NG","OK"),"-")</f>
        <v>-</v>
      </c>
      <c r="M7" s="60" t="s">
        <v>117</v>
      </c>
      <c r="N7" s="60" t="str">
        <f>IF(OR(
    AND($D$2=リスト!$A$3, OR($D$5=リスト!$B$3, $D$5=リスト!$B$4, $D$6=リスト!$D$4)),
    $D$2=リスト!$A$5
  ),
   IF($D$7=リスト!$D$4, "NG", "OK"),
"-")</f>
        <v>-</v>
      </c>
    </row>
    <row r="8" spans="2:17" ht="63.75" thickBot="1">
      <c r="B8" s="24" t="s">
        <v>124</v>
      </c>
      <c r="C8" s="34"/>
      <c r="D8" s="72"/>
      <c r="J8" s="71" t="str">
        <f>IF($J$7="NG","※「はじめに」シートの3.①.⓫をご確認の上、入力内容に誤りがないかをご確認ください。","")</f>
        <v>※「はじめに」シートの3.①.⓫をご確認の上、入力内容に誤りがないかをご確認ください。</v>
      </c>
      <c r="L8" s="60" t="str">
        <f>IF(D8="","NG","OK")</f>
        <v>NG</v>
      </c>
      <c r="M8" s="60" t="str">
        <f>IF($D8="", "OK",
   IF(ISNUMBER($D8),
      IF(AND($D8=INT($D8), $D8&gt;=0, LEN(TEXT($D8,"0"))&lt;=12), "OK", "NG"),
   "NG"))</f>
        <v>OK</v>
      </c>
      <c r="N8" s="60" t="s">
        <v>117</v>
      </c>
    </row>
    <row r="9" spans="2:17" ht="21.75" thickTop="1">
      <c r="B9" s="24" t="s">
        <v>125</v>
      </c>
      <c r="C9" s="25"/>
      <c r="D9" s="145" t="str">
        <f>IF($D$2="","",
IF($D$2=リスト!$A$3,
    IF(OR($D$5=リスト!$B$3, $D$5=リスト!$B$4, $D$7=リスト!$D$4), リスト!$E$4, リスト!$E$3),
IF($D$2=リスト!$A$4,
    IF($D$7=リスト!$D$4, リスト!$E$4, リスト!$E$3),
IF($D$2=リスト!$A$5,
    リスト!$E$4, リスト!$E$3
))))</f>
        <v/>
      </c>
      <c r="L9" s="60" t="s">
        <v>117</v>
      </c>
      <c r="M9" s="60" t="s">
        <v>117</v>
      </c>
      <c r="N9" s="60" t="s">
        <v>117</v>
      </c>
    </row>
    <row r="10" spans="2:17">
      <c r="B10" s="24" t="s">
        <v>126</v>
      </c>
      <c r="C10" s="25"/>
      <c r="D10" s="146" t="str">
        <f>IF($D$2&lt;&gt;"",
 IF($D$2=リスト!$A$3, リスト!$I$3, リスト!$L$3),"")</f>
        <v/>
      </c>
      <c r="L10" s="60" t="s">
        <v>117</v>
      </c>
      <c r="M10" s="60" t="s">
        <v>117</v>
      </c>
      <c r="N10" s="60" t="s">
        <v>117</v>
      </c>
    </row>
    <row r="11" spans="2:17">
      <c r="B11" s="24" t="s">
        <v>127</v>
      </c>
      <c r="C11" s="25"/>
      <c r="D11" s="147" t="str">
        <f>IF(OR($D$2="",$D$4=""),"",
IFERROR(
    IF($D$2=リスト!$A$3,
        IF(OR($D$6=リスト!$D$3,$D$6=""),
            INDEX(リスト!$J$3:$J$6,MATCH($D$4,リスト!$F$3:$F$6,0)),
        IF($D$6=リスト!$D$4,
            INDEX(リスト!$K$3:$K$6,MATCH($D$4,リスト!$F$3:$F$6,0)),
        "")),
    IF(OR($D$2=リスト!$A$4,$D$2=リスト!$A$5),
        IF(OR($D$6=リスト!$D$3,$D$6=""),
            INDEX(リスト!$M$3:$M$6,MATCH($D$4,リスト!$G$3:$G$6,0)),
        IF($D$6=リスト!$D$4,
            INDEX(リスト!$N$3:$N$6,MATCH($D$4,リスト!$G$3:$G$6,0)),
        "")),
    "")),
""))</f>
        <v/>
      </c>
      <c r="L11" s="60" t="s">
        <v>117</v>
      </c>
      <c r="M11" s="60" t="s">
        <v>117</v>
      </c>
      <c r="N11" s="60" t="s">
        <v>117</v>
      </c>
    </row>
    <row r="12" spans="2:17">
      <c r="B12" s="60"/>
      <c r="C12" s="60"/>
      <c r="D12" s="60"/>
      <c r="H12" s="23" t="s">
        <v>128</v>
      </c>
    </row>
    <row r="13" spans="2:17">
      <c r="D13" s="24" t="s">
        <v>129</v>
      </c>
      <c r="E13" s="25"/>
      <c r="F13" s="25"/>
      <c r="G13" s="25"/>
      <c r="H13" s="25"/>
      <c r="I13" s="26"/>
    </row>
    <row r="14" spans="2:17" ht="42.75" thickBot="1">
      <c r="B14" s="24" t="s">
        <v>130</v>
      </c>
      <c r="C14" s="26"/>
      <c r="D14" s="36" t="s">
        <v>131</v>
      </c>
      <c r="E14" s="37" t="s">
        <v>132</v>
      </c>
      <c r="F14" s="37" t="s">
        <v>133</v>
      </c>
      <c r="G14" s="37" t="s">
        <v>134</v>
      </c>
      <c r="H14" s="37" t="s">
        <v>135</v>
      </c>
      <c r="I14" s="37" t="s">
        <v>136</v>
      </c>
      <c r="L14" s="60" t="s">
        <v>113</v>
      </c>
      <c r="N14" s="60" t="s">
        <v>137</v>
      </c>
      <c r="O14" s="60" t="s">
        <v>114</v>
      </c>
      <c r="P14" s="60" t="s">
        <v>138</v>
      </c>
      <c r="Q14" s="60" t="s">
        <v>115</v>
      </c>
    </row>
    <row r="15" spans="2:17" ht="21.75" thickTop="1">
      <c r="B15" s="38" t="s">
        <v>139</v>
      </c>
      <c r="C15" s="39"/>
      <c r="D15" s="45"/>
      <c r="E15" s="40">
        <f>SUM(E31:E35)</f>
        <v>0</v>
      </c>
      <c r="F15" s="40">
        <f>SUM(F31:F35)</f>
        <v>0</v>
      </c>
      <c r="G15" s="41">
        <f>SUM(G31:G35)</f>
        <v>0</v>
      </c>
      <c r="H15" s="48"/>
      <c r="I15" s="49"/>
      <c r="L15" s="60" t="str">
        <f>IF(
  IF($D$2=リスト!$A$3, NOT(OR($B15=$B$16, $B15=$B$25, $B15=$B$26)),
  IF($D$2=リスト!$A$4, NOT(OR($B15=$B$25, $B15=$B$26)),
  IF($D$2=リスト!$A$5, TRUE, FALSE))),
  IF($D15&lt;&gt;"", "OK", "NG"),
"-")</f>
        <v>-</v>
      </c>
      <c r="M15" s="60" t="str">
        <f>IF($F15&gt;0,
  IF(OR($H15="", $I15=""), "NG", "OK"),
"-")</f>
        <v>-</v>
      </c>
      <c r="N15" s="60" t="str">
        <f>IF(
  IF($D$2=リスト!$A$3, $B15=$B$15,
  IF(OR($D$2=リスト!$A$4, $D$2=リスト!$A$5), OR($B15=$B$15, $B15=$B$16),
  FALSE)),
  IF(
    IF($D$2=リスト!$A$3, AND($D$15&lt;&gt;"", $D$15&lt;&gt;0),
    IF(OR($D$2=リスト!$A$4, $D$2=リスト!$A$5), OR(AND($D$15&lt;&gt;"", $D$15&lt;&gt;0), AND($D$16&lt;&gt;"", $D$16&lt;&gt;0)),
    FALSE)),
    "OK", "NG"),
"-")</f>
        <v>-</v>
      </c>
      <c r="O15" s="60" t="str" cm="1">
        <f t="array" ref="O15">IF(AND(
    LEN(SUBSTITUTE(SUBSTITUTE($H15,CHAR(10),""),CHAR(13),""))&lt;=1000, SUMPRODUCT(--ISNUMBER(FIND({"&lt;";"&gt;";"&amp;";"""";"'"}, $H15)))=0,
    LEN(SUBSTITUTE(SUBSTITUTE($I15,CHAR(10),""),CHAR(13),""))&lt;=1000, SUMPRODUCT(--ISNUMBER(FIND({"&lt;";"&gt;";"&amp;";"""";"'"}, $I15)))=0
  ),
  "OK", "NG")</f>
        <v>OK</v>
      </c>
      <c r="P15" s="60" t="s">
        <v>117</v>
      </c>
      <c r="Q15" s="60" t="str">
        <f>IF(
  OR(
    IF($D$2=リスト!$A$3, OR($B15=$B$16, $B15=$B$25, $B15=$B$26), IF($D$2=リスト!$A$4, OR($B15=$B$25, $B15=$B$26), FALSE)),
    $F15=0
  ),
  IF(OR(
      AND(IF($D$2=リスト!$A$3, OR($B15=$B$16, $B15=$B$25, $B15=$B$26), IF($D$2=リスト!$A$4, OR($B15=$B$25, $B15=$B$26), FALSE)), OR(AND($D15&lt;&gt;"", $D15&lt;&gt;0), $H15&lt;&gt;"", $I15&lt;&gt;"")),
      AND($F15=0, $H15&lt;&gt;""),
      AND($E15=0, $I15&lt;&gt;"")
    ), "NG", "OK"),
"-")</f>
        <v>OK</v>
      </c>
    </row>
    <row r="16" spans="2:17">
      <c r="B16" s="38" t="s">
        <v>140</v>
      </c>
      <c r="C16" s="39"/>
      <c r="D16" s="46"/>
      <c r="E16" s="40">
        <f>SUM(E36:E40)</f>
        <v>0</v>
      </c>
      <c r="F16" s="40">
        <f>SUM(F36:F40)</f>
        <v>0</v>
      </c>
      <c r="G16" s="41">
        <f>SUM(G36:G40)</f>
        <v>0</v>
      </c>
      <c r="H16" s="50"/>
      <c r="I16" s="51"/>
      <c r="L16" s="60" t="str">
        <f>IF(
  IF($D$2=リスト!$A$3, NOT(OR($B16=$B$16, $B16=$B$25, $B16=$B$26)),
  IF($D$2=リスト!$A$4, NOT(OR($B16=$B$25, $B16=$B$26)),
  IF($D$2=リスト!$A$5, TRUE, FALSE))),
  IF($D16&lt;&gt;"", "OK", "NG"),
"-")</f>
        <v>-</v>
      </c>
      <c r="M16" s="60" t="str">
        <f t="shared" ref="M16:M26" si="0">IF($F16&gt;0,
  IF(OR($H16="", $I16=""), "NG", "OK"),
"-")</f>
        <v>-</v>
      </c>
      <c r="N16" s="60" t="str">
        <f>IF(
  IF($D$2=リスト!$A$3, $B16=$B$15,
  IF(OR($D$2=リスト!$A$4, $D$2=リスト!$A$5), OR($B16=$B$15, $B16=$B$16),
  FALSE)),
  IF(
    IF($D$2=リスト!$A$3, AND($D$15&lt;&gt;"", $D$15&lt;&gt;0),
    IF(OR($D$2=リスト!$A$4, $D$2=リスト!$A$5), OR(AND($D$15&lt;&gt;"", $D$15&lt;&gt;0), AND($D$16&lt;&gt;"", $D$16&lt;&gt;0)),
    FALSE)),
    "OK", "NG"),
"-")</f>
        <v>-</v>
      </c>
      <c r="O16" s="60" t="str" cm="1">
        <f t="array" ref="O16">IF(AND(
    LEN(SUBSTITUTE(SUBSTITUTE($H16,CHAR(10),""),CHAR(13),""))&lt;=1000, SUMPRODUCT(--ISNUMBER(FIND({"&lt;";"&gt;";"&amp;";"""";"'"}, $H16)))=0,
    LEN(SUBSTITUTE(SUBSTITUTE($I16,CHAR(10),""),CHAR(13),""))&lt;=1000, SUMPRODUCT(--ISNUMBER(FIND({"&lt;";"&gt;";"&amp;";"""";"'"}, $I16)))=0
  ),
  "OK", "NG")</f>
        <v>OK</v>
      </c>
      <c r="P16" s="60" t="s">
        <v>117</v>
      </c>
      <c r="Q16" s="60" t="str">
        <f>IF(
  OR(
    IF($D$2=リスト!$A$3, OR($B16=$B$16, $B16=$B$25, $B16=$B$26), IF($D$2=リスト!$A$4, OR($B16=$B$25, $B16=$B$26), FALSE)),
    $F16=0
  ),
  IF(OR(
      AND(IF($D$2=リスト!$A$3, OR($B16=$B$16, $B16=$B$25, $B16=$B$26), IF($D$2=リスト!$A$4, OR($B16=$B$25, $B16=$B$26), FALSE)), OR(AND($D16&lt;&gt;"", $D16&lt;&gt;0), $H16&lt;&gt;"", $I16&lt;&gt;"")),
      AND($F16=0, $H16&lt;&gt;""),
      AND($E16=0, $I16&lt;&gt;"")
    ), "NG", "OK"),
"-")</f>
        <v>OK</v>
      </c>
    </row>
    <row r="17" spans="2:17">
      <c r="B17" s="38" t="s">
        <v>141</v>
      </c>
      <c r="C17" s="39"/>
      <c r="D17" s="46"/>
      <c r="E17" s="40">
        <f>SUM(E41:E45)</f>
        <v>0</v>
      </c>
      <c r="F17" s="40">
        <f>SUM(F41:F45)</f>
        <v>0</v>
      </c>
      <c r="G17" s="41">
        <f>SUM(G41:G45)</f>
        <v>0</v>
      </c>
      <c r="H17" s="50"/>
      <c r="I17" s="51"/>
      <c r="L17" s="60" t="str">
        <f>IF(
  IF($D$2=リスト!$A$3, NOT(OR($B17=$B$16, $B17=$B$25, $B17=$B$26)),
  IF($D$2=リスト!$A$4, NOT(OR($B17=$B$25, $B17=$B$26)),
  IF($D$2=リスト!$A$5, TRUE, FALSE))),
  IF($D17&lt;&gt;"", "OK", "NG"),
"-")</f>
        <v>-</v>
      </c>
      <c r="M17" s="60" t="str">
        <f t="shared" si="0"/>
        <v>-</v>
      </c>
      <c r="N17" s="60" t="str">
        <f>IF(
  IF($D$2=リスト!$A$3, $B17=$B$15,
  IF(OR($D$2=リスト!$A$4, $D$2=リスト!$A$5), OR($B17=$B$15, $B17=$B$16),
  FALSE)),
  IF(
    IF($D$2=リスト!$A$3, AND($D$15&lt;&gt;"", $D$15&lt;&gt;0),
    IF(OR($D$2=リスト!$A$4, $D$2=リスト!$A$5), OR(AND($D$15&lt;&gt;"", $D$15&lt;&gt;0), AND($D$16&lt;&gt;"", $D$16&lt;&gt;0)),
    FALSE)),
    "OK", "NG"),
"-")</f>
        <v>-</v>
      </c>
      <c r="O17" s="60" t="str" cm="1">
        <f t="array" ref="O17">IF(AND(
    LEN(SUBSTITUTE(SUBSTITUTE($H17,CHAR(10),""),CHAR(13),""))&lt;=1000, SUMPRODUCT(--ISNUMBER(FIND({"&lt;";"&gt;";"&amp;";"""";"'"}, $H17)))=0,
    LEN(SUBSTITUTE(SUBSTITUTE($I17,CHAR(10),""),CHAR(13),""))&lt;=1000, SUMPRODUCT(--ISNUMBER(FIND({"&lt;";"&gt;";"&amp;";"""";"'"}, $I17)))=0
  ),
  "OK", "NG")</f>
        <v>OK</v>
      </c>
      <c r="P17" s="60" t="s">
        <v>117</v>
      </c>
      <c r="Q17" s="60" t="str">
        <f>IF(
  OR(
    IF($D$2=リスト!$A$3, OR($B17=$B$16, $B17=$B$25, $B17=$B$26), IF($D$2=リスト!$A$4, OR($B17=$B$25, $B17=$B$26), FALSE)),
    $F17=0
  ),
  IF(OR(
      AND(IF($D$2=リスト!$A$3, OR($B17=$B$16, $B17=$B$25, $B17=$B$26), IF($D$2=リスト!$A$4, OR($B17=$B$25, $B17=$B$26), FALSE)), OR(AND($D17&lt;&gt;"", $D17&lt;&gt;0), $H17&lt;&gt;"", $I17&lt;&gt;"")),
      AND($F17=0, $H17&lt;&gt;""),
      AND($E17=0, $I17&lt;&gt;"")
    ), "NG", "OK"),
"-")</f>
        <v>OK</v>
      </c>
    </row>
    <row r="18" spans="2:17">
      <c r="B18" s="38" t="s">
        <v>142</v>
      </c>
      <c r="C18" s="39"/>
      <c r="D18" s="46"/>
      <c r="E18" s="40">
        <f>SUM(E46:E50)</f>
        <v>0</v>
      </c>
      <c r="F18" s="40">
        <f>SUM(F46:F50)</f>
        <v>0</v>
      </c>
      <c r="G18" s="41">
        <f>SUM(G46:G50)</f>
        <v>0</v>
      </c>
      <c r="H18" s="50"/>
      <c r="I18" s="51"/>
      <c r="L18" s="60" t="str">
        <f>IF(
  IF($D$2=リスト!$A$3, NOT(OR($B18=$B$16, $B18=$B$25, $B18=$B$26)),
  IF($D$2=リスト!$A$4, NOT(OR($B18=$B$25, $B18=$B$26)),
  IF($D$2=リスト!$A$5, TRUE, FALSE))),
  IF($D18&lt;&gt;"", "OK", "NG"),
"-")</f>
        <v>-</v>
      </c>
      <c r="M18" s="60" t="str">
        <f>IF($F18&gt;0,
  IF(OR($H18="", $I18=""), "NG", "OK"),
"-")</f>
        <v>-</v>
      </c>
      <c r="N18" s="60" t="str">
        <f>IF(
  IF($D$2=リスト!$A$3, $B18=$B$15,
  IF(OR($D$2=リスト!$A$4, $D$2=リスト!$A$5), OR($B18=$B$15, $B18=$B$16),
  FALSE)),
  IF(
    IF($D$2=リスト!$A$3, AND($D$15&lt;&gt;"", $D$15&lt;&gt;0),
    IF(OR($D$2=リスト!$A$4, $D$2=リスト!$A$5), OR(AND($D$15&lt;&gt;"", $D$15&lt;&gt;0), AND($D$16&lt;&gt;"", $D$16&lt;&gt;0)),
    FALSE)),
    "OK", "NG"),
"-")</f>
        <v>-</v>
      </c>
      <c r="O18" s="60" t="str" cm="1">
        <f t="array" ref="O18">IF(AND(
    LEN(SUBSTITUTE(SUBSTITUTE($H18,CHAR(10),""),CHAR(13),""))&lt;=1000, SUMPRODUCT(--ISNUMBER(FIND({"&lt;";"&gt;";"&amp;";"""";"'"}, $H18)))=0,
    LEN(SUBSTITUTE(SUBSTITUTE($I18,CHAR(10),""),CHAR(13),""))&lt;=1000, SUMPRODUCT(--ISNUMBER(FIND({"&lt;";"&gt;";"&amp;";"""";"'"}, $I18)))=0
  ),
  "OK", "NG")</f>
        <v>OK</v>
      </c>
      <c r="P18" s="60" t="str">
        <f>IF($G18 &gt; $F$27/3, "NG", "OK")</f>
        <v>OK</v>
      </c>
      <c r="Q18" s="60" t="str">
        <f>IF(
  OR(
    IF($D$2=リスト!$A$3, OR($B18=$B$16, $B18=$B$25, $B18=$B$26), IF($D$2=リスト!$A$4, OR($B18=$B$25, $B18=$B$26), FALSE)),
    $F18=0
  ),
  IF(OR(
      AND(IF($D$2=リスト!$A$3, OR($B18=$B$16, $B18=$B$25, $B18=$B$26), IF($D$2=リスト!$A$4, OR($B18=$B$25, $B18=$B$26), FALSE)), OR(AND($D18&lt;&gt;"", $D18&lt;&gt;0), $H18&lt;&gt;"", $I18&lt;&gt;"")),
      AND($F18=0, $H18&lt;&gt;""),
      AND($E18=0, $I18&lt;&gt;"")
    ), "NG", "OK"),
"-")</f>
        <v>OK</v>
      </c>
    </row>
    <row r="19" spans="2:17">
      <c r="B19" s="38" t="s">
        <v>143</v>
      </c>
      <c r="C19" s="39"/>
      <c r="D19" s="46"/>
      <c r="E19" s="40">
        <f>SUM(E51:E55)</f>
        <v>0</v>
      </c>
      <c r="F19" s="40">
        <f>SUM(F51:F55)</f>
        <v>0</v>
      </c>
      <c r="G19" s="41">
        <f>SUM(G51:G55)</f>
        <v>0</v>
      </c>
      <c r="H19" s="50"/>
      <c r="I19" s="51"/>
      <c r="L19" s="60" t="str">
        <f>IF(
  IF($D$2=リスト!$A$3, NOT(OR($B19=$B$16, $B19=$B$25, $B19=$B$26)),
  IF($D$2=リスト!$A$4, NOT(OR($B19=$B$25, $B19=$B$26)),
  IF($D$2=リスト!$A$5, TRUE, FALSE))),
  IF($D19&lt;&gt;"", "OK", "NG"),
"-")</f>
        <v>-</v>
      </c>
      <c r="M19" s="60" t="str">
        <f t="shared" si="0"/>
        <v>-</v>
      </c>
      <c r="N19" s="60" t="str">
        <f>IF(
  IF($D$2=リスト!$A$3, $B19=$B$15,
  IF(OR($D$2=リスト!$A$4, $D$2=リスト!$A$5), OR($B19=$B$15, $B19=$B$16),
  FALSE)),
  IF(
    IF($D$2=リスト!$A$3, AND($D$15&lt;&gt;"", $D$15&lt;&gt;0),
    IF(OR($D$2=リスト!$A$4, $D$2=リスト!$A$5), OR(AND($D$15&lt;&gt;"", $D$15&lt;&gt;0), AND($D$16&lt;&gt;"", $D$16&lt;&gt;0)),
    FALSE)),
    "OK", "NG"),
"-")</f>
        <v>-</v>
      </c>
      <c r="O19" s="60" t="str" cm="1">
        <f t="array" ref="O19">IF(AND(
    LEN(SUBSTITUTE(SUBSTITUTE($H19,CHAR(10),""),CHAR(13),""))&lt;=1000, SUMPRODUCT(--ISNUMBER(FIND({"&lt;";"&gt;";"&amp;";"""";"'"}, $H19)))=0,
    LEN(SUBSTITUTE(SUBSTITUTE($I19,CHAR(10),""),CHAR(13),""))&lt;=1000, SUMPRODUCT(--ISNUMBER(FIND({"&lt;";"&gt;";"&amp;";"""";"'"}, $I19)))=0
  ),
  "OK", "NG")</f>
        <v>OK</v>
      </c>
      <c r="P19" s="60" t="str">
        <f>IF($G19 &gt; $F$27/3, "NG", "OK")</f>
        <v>OK</v>
      </c>
      <c r="Q19" s="60" t="str">
        <f>IF(
  OR(
    IF($D$2=リスト!$A$3, OR($B19=$B$16, $B19=$B$25, $B19=$B$26), IF($D$2=リスト!$A$4, OR($B19=$B$25, $B19=$B$26), FALSE)),
    $F19=0
  ),
  IF(OR(
      AND(IF($D$2=リスト!$A$3, OR($B19=$B$16, $B19=$B$25, $B19=$B$26), IF($D$2=リスト!$A$4, OR($B19=$B$25, $B19=$B$26), FALSE)), OR(AND($D19&lt;&gt;"", $D19&lt;&gt;0), $H19&lt;&gt;"", $I19&lt;&gt;"")),
      AND($F19=0, $H19&lt;&gt;""),
      AND($E19=0, $I19&lt;&gt;"")
    ), "NG", "OK"),
"-")</f>
        <v>OK</v>
      </c>
    </row>
    <row r="20" spans="2:17">
      <c r="B20" s="38" t="s">
        <v>144</v>
      </c>
      <c r="C20" s="39"/>
      <c r="D20" s="46"/>
      <c r="E20" s="40">
        <f>SUM(E56:E60)</f>
        <v>0</v>
      </c>
      <c r="F20" s="40">
        <f>SUM(F56:F60)</f>
        <v>0</v>
      </c>
      <c r="G20" s="41">
        <f>SUM(G56:G60)</f>
        <v>0</v>
      </c>
      <c r="H20" s="50"/>
      <c r="I20" s="51"/>
      <c r="L20" s="60" t="str">
        <f>IF(
  IF($D$2=リスト!$A$3, NOT(OR($B20=$B$16, $B20=$B$25, $B20=$B$26)),
  IF($D$2=リスト!$A$4, NOT(OR($B20=$B$25, $B20=$B$26)),
  IF($D$2=リスト!$A$5, TRUE, FALSE))),
  IF($D20&lt;&gt;"", "OK", "NG"),
"-")</f>
        <v>-</v>
      </c>
      <c r="M20" s="60" t="str">
        <f t="shared" si="0"/>
        <v>-</v>
      </c>
      <c r="N20" s="60" t="str">
        <f>IF(
  IF($D$2=リスト!$A$3, $B20=$B$15,
  IF(OR($D$2=リスト!$A$4, $D$2=リスト!$A$5), OR($B20=$B$15, $B20=$B$16),
  FALSE)),
  IF(
    IF($D$2=リスト!$A$3, AND($D$15&lt;&gt;"", $D$15&lt;&gt;0),
    IF(OR($D$2=リスト!$A$4, $D$2=リスト!$A$5), OR(AND($D$15&lt;&gt;"", $D$15&lt;&gt;0), AND($D$16&lt;&gt;"", $D$16&lt;&gt;0)),
    FALSE)),
    "OK", "NG"),
"-")</f>
        <v>-</v>
      </c>
      <c r="O20" s="60" t="str" cm="1">
        <f t="array" ref="O20">IF(AND(
    LEN(SUBSTITUTE(SUBSTITUTE($H20,CHAR(10),""),CHAR(13),""))&lt;=1000, SUMPRODUCT(--ISNUMBER(FIND({"&lt;";"&gt;";"&amp;";"""";"'"}, $H20)))=0,
    LEN(SUBSTITUTE(SUBSTITUTE($I20,CHAR(10),""),CHAR(13),""))&lt;=1000, SUMPRODUCT(--ISNUMBER(FIND({"&lt;";"&gt;";"&amp;";"""";"'"}, $I20)))=0
  ),
  "OK", "NG")</f>
        <v>OK</v>
      </c>
      <c r="P20" s="60" t="str">
        <f>IF($G20 &gt; $F$27/4, "NG", "OK")</f>
        <v>OK</v>
      </c>
      <c r="Q20" s="60" t="str">
        <f>IF(
  OR(
    IF($D$2=リスト!$A$3, OR($B20=$B$16, $B20=$B$25, $B20=$B$26), IF($D$2=リスト!$A$4, OR($B20=$B$25, $B20=$B$26), FALSE)),
    $F20=0
  ),
  IF(OR(
      AND(IF($D$2=リスト!$A$3, OR($B20=$B$16, $B20=$B$25, $B20=$B$26), IF($D$2=リスト!$A$4, OR($B20=$B$25, $B20=$B$26), FALSE)), OR(AND($D20&lt;&gt;"", $D20&lt;&gt;0), $H20&lt;&gt;"", $I20&lt;&gt;"")),
      AND($F20=0, $H20&lt;&gt;""),
      AND($E20=0, $I20&lt;&gt;"")
    ), "NG", "OK"),
"-")</f>
        <v>OK</v>
      </c>
    </row>
    <row r="21" spans="2:17">
      <c r="B21" s="38" t="s">
        <v>145</v>
      </c>
      <c r="C21" s="39"/>
      <c r="D21" s="46"/>
      <c r="E21" s="40">
        <f>SUM(E61:E65)</f>
        <v>0</v>
      </c>
      <c r="F21" s="40">
        <f>SUM(F61:F65)</f>
        <v>0</v>
      </c>
      <c r="G21" s="41">
        <f>SUM(G61:G65)</f>
        <v>0</v>
      </c>
      <c r="H21" s="50"/>
      <c r="I21" s="51"/>
      <c r="L21" s="60" t="str">
        <f>IF(
  IF($D$2=リスト!$A$3, NOT(OR($B21=$B$16, $B21=$B$25, $B21=$B$26)),
  IF($D$2=リスト!$A$4, NOT(OR($B21=$B$25, $B21=$B$26)),
  IF($D$2=リスト!$A$5, TRUE, FALSE))),
  IF($D21&lt;&gt;"", "OK", "NG"),
"-")</f>
        <v>-</v>
      </c>
      <c r="M21" s="60" t="str">
        <f t="shared" si="0"/>
        <v>-</v>
      </c>
      <c r="N21" s="60" t="str">
        <f>IF(
  IF($D$2=リスト!$A$3, $B21=$B$15,
  IF(OR($D$2=リスト!$A$4, $D$2=リスト!$A$5), OR($B21=$B$15, $B21=$B$16),
  FALSE)),
  IF(
    IF($D$2=リスト!$A$3, AND($D$15&lt;&gt;"", $D$15&lt;&gt;0),
    IF(OR($D$2=リスト!$A$4, $D$2=リスト!$A$5), OR(AND($D$15&lt;&gt;"", $D$15&lt;&gt;0), AND($D$16&lt;&gt;"", $D$16&lt;&gt;0)),
    FALSE)),
    "OK", "NG"),
"-")</f>
        <v>-</v>
      </c>
      <c r="O21" s="60" t="str" cm="1">
        <f t="array" ref="O21">IF(AND(
    LEN(SUBSTITUTE(SUBSTITUTE($H21,CHAR(10),""),CHAR(13),""))&lt;=1000, SUMPRODUCT(--ISNUMBER(FIND({"&lt;";"&gt;";"&amp;";"""";"'"}, $H21)))=0,
    LEN(SUBSTITUTE(SUBSTITUTE($I21,CHAR(10),""),CHAR(13),""))&lt;=1000, SUMPRODUCT(--ISNUMBER(FIND({"&lt;";"&gt;";"&amp;";"""";"'"}, $I21)))=0
  ),
  "OK", "NG")</f>
        <v>OK</v>
      </c>
      <c r="P21" s="60" t="str">
        <f>IF($G21 &gt; $F$27/5, "NG", "OK")</f>
        <v>OK</v>
      </c>
      <c r="Q21" s="60" t="str">
        <f>IF(
  OR(
    IF($D$2=リスト!$A$3, OR($B21=$B$16, $B21=$B$25, $B21=$B$26), IF($D$2=リスト!$A$4, OR($B21=$B$25, $B21=$B$26), FALSE)),
    $F21=0
  ),
  IF(OR(
      AND(IF($D$2=リスト!$A$3, OR($B21=$B$16, $B21=$B$25, $B21=$B$26), IF($D$2=リスト!$A$4, OR($B21=$B$25, $B21=$B$26), FALSE)), OR(AND($D21&lt;&gt;"", $D21&lt;&gt;0), $H21&lt;&gt;"", $I21&lt;&gt;"")),
      AND($F21=0, $H21&lt;&gt;""),
      AND($E21=0, $I21&lt;&gt;"")
    ), "NG", "OK"),
"-")</f>
        <v>OK</v>
      </c>
    </row>
    <row r="22" spans="2:17">
      <c r="B22" s="38" t="s">
        <v>146</v>
      </c>
      <c r="C22" s="39"/>
      <c r="D22" s="46"/>
      <c r="E22" s="40">
        <f>SUM(E66:E70)</f>
        <v>0</v>
      </c>
      <c r="F22" s="40">
        <f>SUM(F66:F70)</f>
        <v>0</v>
      </c>
      <c r="G22" s="41">
        <f>SUM(G66:G70)</f>
        <v>0</v>
      </c>
      <c r="H22" s="50"/>
      <c r="I22" s="51"/>
      <c r="L22" s="60" t="str">
        <f>IF(
  IF($D$2=リスト!$A$3, NOT(OR($B22=$B$16, $B22=$B$25, $B22=$B$26)),
  IF($D$2=リスト!$A$4, NOT(OR($B22=$B$25, $B22=$B$26)),
  IF($D$2=リスト!$A$5, TRUE, FALSE))),
  IF($D22&lt;&gt;"", "OK", "NG"),
"-")</f>
        <v>-</v>
      </c>
      <c r="M22" s="60" t="str">
        <f t="shared" si="0"/>
        <v>-</v>
      </c>
      <c r="N22" s="60" t="str">
        <f>IF(
  IF($D$2=リスト!$A$3, $B22=$B$15,
  IF(OR($D$2=リスト!$A$4, $D$2=リスト!$A$5), OR($B22=$B$15, $B22=$B$16),
  FALSE)),
  IF(
    IF($D$2=リスト!$A$3, AND($D$15&lt;&gt;"", $D$15&lt;&gt;0),
    IF(OR($D$2=リスト!$A$4, $D$2=リスト!$A$5), OR(AND($D$15&lt;&gt;"", $D$15&lt;&gt;0), AND($D$16&lt;&gt;"", $D$16&lt;&gt;0)),
    FALSE)),
    "OK", "NG"),
"-")</f>
        <v>-</v>
      </c>
      <c r="O22" s="60" t="str" cm="1">
        <f t="array" ref="O22">IF(AND(
    LEN(SUBSTITUTE(SUBSTITUTE($H22,CHAR(10),""),CHAR(13),""))&lt;=1000, SUMPRODUCT(--ISNUMBER(FIND({"&lt;";"&gt;";"&amp;";"""";"'"}, $H22)))=0,
    LEN(SUBSTITUTE(SUBSTITUTE($I22,CHAR(10),""),CHAR(13),""))&lt;=1000, SUMPRODUCT(--ISNUMBER(FIND({"&lt;";"&gt;";"&amp;";"""";"'"}, $I22)))=0
  ),
  "OK", "NG")</f>
        <v>OK</v>
      </c>
      <c r="P22" s="60" t="s">
        <v>117</v>
      </c>
      <c r="Q22" s="60" t="str">
        <f>IF(
  OR(
    IF($D$2=リスト!$A$3, OR($B22=$B$16, $B22=$B$25, $B22=$B$26), IF($D$2=リスト!$A$4, OR($B22=$B$25, $B22=$B$26), FALSE)),
    $F22=0
  ),
  IF(OR(
      AND(IF($D$2=リスト!$A$3, OR($B22=$B$16, $B22=$B$25, $B22=$B$26), IF($D$2=リスト!$A$4, OR($B22=$B$25, $B22=$B$26), FALSE)), OR(AND($D22&lt;&gt;"", $D22&lt;&gt;0), $H22&lt;&gt;"", $I22&lt;&gt;"")),
      AND($F22=0, $H22&lt;&gt;""),
      AND($E22=0, $I22&lt;&gt;"")
    ), "NG", "OK"),
"-")</f>
        <v>OK</v>
      </c>
    </row>
    <row r="23" spans="2:17">
      <c r="B23" s="38" t="s">
        <v>147</v>
      </c>
      <c r="C23" s="39"/>
      <c r="D23" s="46"/>
      <c r="E23" s="40">
        <f>SUM(E71:E75)</f>
        <v>0</v>
      </c>
      <c r="F23" s="40">
        <f>SUM(F71:F75)</f>
        <v>0</v>
      </c>
      <c r="G23" s="41">
        <f>SUM(G71:G75)</f>
        <v>0</v>
      </c>
      <c r="H23" s="50"/>
      <c r="I23" s="51"/>
      <c r="L23" s="60" t="str">
        <f>IF(
  IF($D$2=リスト!$A$3, NOT(OR($B23=$B$16, $B23=$B$25, $B23=$B$26)),
  IF($D$2=リスト!$A$4, NOT(OR($B23=$B$25, $B23=$B$26)),
  IF($D$2=リスト!$A$5, TRUE, FALSE))),
  IF($D23&lt;&gt;"", "OK", "NG"),
"-")</f>
        <v>-</v>
      </c>
      <c r="M23" s="60" t="str">
        <f t="shared" si="0"/>
        <v>-</v>
      </c>
      <c r="N23" s="60" t="str">
        <f>IF(
  IF($D$2=リスト!$A$3, $B23=$B$15,
  IF(OR($D$2=リスト!$A$4, $D$2=リスト!$A$5), OR($B23=$B$15, $B23=$B$16),
  FALSE)),
  IF(
    IF($D$2=リスト!$A$3, AND($D$15&lt;&gt;"", $D$15&lt;&gt;0),
    IF(OR($D$2=リスト!$A$4, $D$2=リスト!$A$5), OR(AND($D$15&lt;&gt;"", $D$15&lt;&gt;0), AND($D$16&lt;&gt;"", $D$16&lt;&gt;0)),
    FALSE)),
    "OK", "NG"),
"-")</f>
        <v>-</v>
      </c>
      <c r="O23" s="60" t="str" cm="1">
        <f t="array" ref="O23">IF(AND(
    LEN(SUBSTITUTE(SUBSTITUTE($H23,CHAR(10),""),CHAR(13),""))&lt;=1000, SUMPRODUCT(--ISNUMBER(FIND({"&lt;";"&gt;";"&amp;";"""";"'"}, $H23)))=0,
    LEN(SUBSTITUTE(SUBSTITUTE($I23,CHAR(10),""),CHAR(13),""))&lt;=1000, SUMPRODUCT(--ISNUMBER(FIND({"&lt;";"&gt;";"&amp;";"""";"'"}, $I23)))=0
  ),
  "OK", "NG")</f>
        <v>OK</v>
      </c>
      <c r="P23" s="60" t="s">
        <v>117</v>
      </c>
      <c r="Q23" s="60" t="str">
        <f>IF(
  OR(
    IF($D$2=リスト!$A$3, OR($B23=$B$16, $B23=$B$25, $B23=$B$26), IF($D$2=リスト!$A$4, OR($B23=$B$25, $B23=$B$26), FALSE)),
    $F23=0
  ),
  IF(OR(
      AND(IF($D$2=リスト!$A$3, OR($B23=$B$16, $B23=$B$25, $B23=$B$26), IF($D$2=リスト!$A$4, OR($B23=$B$25, $B23=$B$26), FALSE)), OR(AND($D23&lt;&gt;"", $D23&lt;&gt;0), $H23&lt;&gt;"", $I23&lt;&gt;"")),
      AND($F23=0, $H23&lt;&gt;""),
      AND($E23=0, $I23&lt;&gt;"")
    ), "NG", "OK"),
"-")</f>
        <v>OK</v>
      </c>
    </row>
    <row r="24" spans="2:17">
      <c r="B24" s="38" t="s">
        <v>148</v>
      </c>
      <c r="C24" s="39"/>
      <c r="D24" s="46"/>
      <c r="E24" s="40">
        <f>SUM(E76:E80)</f>
        <v>0</v>
      </c>
      <c r="F24" s="40">
        <f>SUM(F76:F80)</f>
        <v>0</v>
      </c>
      <c r="G24" s="41">
        <f>SUM(G76:G80)</f>
        <v>0</v>
      </c>
      <c r="H24" s="50"/>
      <c r="I24" s="51"/>
      <c r="L24" s="60" t="str">
        <f>IF(
  IF($D$2=リスト!$A$3, NOT(OR($B24=$B$16, $B24=$B$25, $B24=$B$26)),
  IF($D$2=リスト!$A$4, NOT(OR($B24=$B$25, $B24=$B$26)),
  IF($D$2=リスト!$A$5, TRUE, FALSE))),
  IF($D24&lt;&gt;"", "OK", "NG"),
"-")</f>
        <v>-</v>
      </c>
      <c r="M24" s="60" t="str">
        <f t="shared" si="0"/>
        <v>-</v>
      </c>
      <c r="N24" s="60" t="str">
        <f>IF(
  IF($D$2=リスト!$A$3, $B24=$B$15,
  IF(OR($D$2=リスト!$A$4, $D$2=リスト!$A$5), OR($B24=$B$15, $B24=$B$16),
  FALSE)),
  IF(
    IF($D$2=リスト!$A$3, AND($D$15&lt;&gt;"", $D$15&lt;&gt;0),
    IF(OR($D$2=リスト!$A$4, $D$2=リスト!$A$5), OR(AND($D$15&lt;&gt;"", $D$15&lt;&gt;0), AND($D$16&lt;&gt;"", $D$16&lt;&gt;0)),
    FALSE)),
    "OK", "NG"),
"-")</f>
        <v>-</v>
      </c>
      <c r="O24" s="60" t="str" cm="1">
        <f t="array" ref="O24">IF(AND(
    LEN(SUBSTITUTE(SUBSTITUTE($H24,CHAR(10),""),CHAR(13),""))&lt;=1000, SUMPRODUCT(--ISNUMBER(FIND({"&lt;";"&gt;";"&amp;";"""";"'"}, $H24)))=0,
    LEN(SUBSTITUTE(SUBSTITUTE($I24,CHAR(10),""),CHAR(13),""))&lt;=1000, SUMPRODUCT(--ISNUMBER(FIND({"&lt;";"&gt;";"&amp;";"""";"'"}, $I24)))=0
  ),
  "OK", "NG")</f>
        <v>OK</v>
      </c>
      <c r="P24" s="60" t="str">
        <f>IF(ISNUMBER($D$8), IF($G24 &gt; $D$8*0.05, "NG", "OK"), "-")</f>
        <v>-</v>
      </c>
      <c r="Q24" s="60" t="str">
        <f>IF(
  OR(
    IF($D$2=リスト!$A$3, OR($B24=$B$16, $B24=$B$25, $B24=$B$26), IF($D$2=リスト!$A$4, OR($B24=$B$25, $B24=$B$26), FALSE)),
    $F24=0
  ),
  IF(OR(
      AND(IF($D$2=リスト!$A$3, OR($B24=$B$16, $B24=$B$25, $B24=$B$26), IF($D$2=リスト!$A$4, OR($B24=$B$25, $B24=$B$26), FALSE)), OR(AND($D24&lt;&gt;"", $D24&lt;&gt;0), $H24&lt;&gt;"", $I24&lt;&gt;"")),
      AND($F24=0, $H24&lt;&gt;""),
      AND($E24=0, $I24&lt;&gt;"")
    ), "NG", "OK"),
"-")</f>
        <v>OK</v>
      </c>
    </row>
    <row r="25" spans="2:17">
      <c r="B25" s="38" t="s">
        <v>149</v>
      </c>
      <c r="C25" s="39"/>
      <c r="D25" s="46"/>
      <c r="E25" s="40">
        <f>SUM(E81:E85)</f>
        <v>0</v>
      </c>
      <c r="F25" s="40">
        <f>SUM(F81:F85)</f>
        <v>0</v>
      </c>
      <c r="G25" s="41">
        <f>SUM(G81:G85)</f>
        <v>0</v>
      </c>
      <c r="H25" s="50"/>
      <c r="I25" s="51"/>
      <c r="L25" s="60" t="str">
        <f>IF(
  IF($D$2=リスト!$A$3, NOT(OR($B25=$B$16, $B25=$B$25, $B25=$B$26)),
  IF($D$2=リスト!$A$4, NOT(OR($B25=$B$25, $B25=$B$26)),
  IF($D$2=リスト!$A$5, TRUE, FALSE))),
  IF($D25&lt;&gt;"", "OK", "NG"),
"-")</f>
        <v>-</v>
      </c>
      <c r="M25" s="60" t="str">
        <f t="shared" si="0"/>
        <v>-</v>
      </c>
      <c r="N25" s="60" t="str">
        <f>IF(
  IF($D$2=リスト!$A$3, $B25=$B$15,
  IF(OR($D$2=リスト!$A$4, $D$2=リスト!$A$5), OR($B25=$B$15, $B25=$B$16),
  FALSE)),
  IF(
    IF($D$2=リスト!$A$3, AND($D$15&lt;&gt;"", $D$15&lt;&gt;0),
    IF(OR($D$2=リスト!$A$4, $D$2=リスト!$A$5), OR(AND($D$15&lt;&gt;"", $D$15&lt;&gt;0), AND($D$16&lt;&gt;"", $D$16&lt;&gt;0)),
    FALSE)),
    "OK", "NG"),
"-")</f>
        <v>-</v>
      </c>
      <c r="O25" s="60" t="str" cm="1">
        <f t="array" ref="O25">IF(AND(
    LEN(SUBSTITUTE(SUBSTITUTE($H25,CHAR(10),""),CHAR(13),""))&lt;=1000, SUMPRODUCT(--ISNUMBER(FIND({"&lt;";"&gt;";"&amp;";"""";"'"}, $H25)))=0,
    LEN(SUBSTITUTE(SUBSTITUTE($I25,CHAR(10),""),CHAR(13),""))&lt;=1000, SUMPRODUCT(--ISNUMBER(FIND({"&lt;";"&gt;";"&amp;";"""";"'"}, $I25)))=0
  ),
  "OK", "NG")</f>
        <v>OK</v>
      </c>
      <c r="P25" s="60" t="str">
        <f>IF($G25 &gt; $F$27/5, "NG", "OK")</f>
        <v>OK</v>
      </c>
      <c r="Q25" s="60" t="str">
        <f>IF(
  OR(
    IF($D$2=リスト!$A$3, OR($B25=$B$16, $B25=$B$25, $B25=$B$26), IF($D$2=リスト!$A$4, OR($B25=$B$25, $B25=$B$26), FALSE)),
    $F25=0
  ),
  IF(OR(
      AND(IF($D$2=リスト!$A$3, OR($B25=$B$16, $B25=$B$25, $B25=$B$26), IF($D$2=リスト!$A$4, OR($B25=$B$25, $B25=$B$26), FALSE)), OR(AND($D25&lt;&gt;"", $D25&lt;&gt;0), $H25&lt;&gt;"", $I25&lt;&gt;"")),
      AND($F25=0, $H25&lt;&gt;""),
      AND($E25=0, $I25&lt;&gt;"")
    ), "NG", "OK"),
"-")</f>
        <v>OK</v>
      </c>
    </row>
    <row r="26" spans="2:17" ht="21.75" thickBot="1">
      <c r="B26" s="70" t="s">
        <v>150</v>
      </c>
      <c r="C26" s="73"/>
      <c r="D26" s="47"/>
      <c r="E26" s="76">
        <f>SUM(E86:E90)</f>
        <v>0</v>
      </c>
      <c r="F26" s="76">
        <f>SUM(F86:F90)</f>
        <v>0</v>
      </c>
      <c r="G26" s="77">
        <f>SUM(G86:G90)</f>
        <v>0</v>
      </c>
      <c r="H26" s="52"/>
      <c r="I26" s="53"/>
      <c r="L26" s="60" t="str">
        <f>IF(
  IF($D$2=リスト!$A$3, NOT(OR($B26=$B$16, $B26=$B$25, $B26=$B$26)),
  IF($D$2=リスト!$A$4, NOT(OR($B26=$B$25, $B26=$B$26)),
  IF($D$2=リスト!$A$5, TRUE, FALSE))),
  IF($D26&lt;&gt;"", "OK", "NG"),
"-")</f>
        <v>-</v>
      </c>
      <c r="M26" s="60" t="str">
        <f t="shared" si="0"/>
        <v>-</v>
      </c>
      <c r="N26" s="60" t="str">
        <f>IF(
  IF($D$2=リスト!$A$3, $B26=$B$15,
  IF(OR($D$2=リスト!$A$4, $D$2=リスト!$A$5), OR($B26=$B$15, $B26=$B$16),
  FALSE)),
  IF(
    IF($D$2=リスト!$A$3, AND($D$15&lt;&gt;"", $D$15&lt;&gt;0),
    IF(OR($D$2=リスト!$A$4, $D$2=リスト!$A$5), OR(AND($D$15&lt;&gt;"", $D$15&lt;&gt;0), AND($D$16&lt;&gt;"", $D$16&lt;&gt;0)),
    FALSE)),
    "OK", "NG"),
"-")</f>
        <v>-</v>
      </c>
      <c r="O26" s="60" t="str" cm="1">
        <f t="array" ref="O26">IF(AND(
    LEN(SUBSTITUTE(SUBSTITUTE($H26,CHAR(10),""),CHAR(13),""))&lt;=1000, SUMPRODUCT(--ISNUMBER(FIND({"&lt;";"&gt;";"&amp;";"""";"'"}, $H26)))=0,
    LEN(SUBSTITUTE(SUBSTITUTE($I26,CHAR(10),""),CHAR(13),""))&lt;=1000, SUMPRODUCT(--ISNUMBER(FIND({"&lt;";"&gt;";"&amp;";"""";"'"}, $I26)))=0
  ),
  "OK", "NG")</f>
        <v>OK</v>
      </c>
      <c r="P26" s="60" t="str">
        <f>IF($G26 &gt; 300000, "NG", "OK")</f>
        <v>OK</v>
      </c>
      <c r="Q26" s="60" t="str">
        <f>IF(
  OR(
    IF($D$2=リスト!$A$3, OR($B26=$B$16, $B26=$B$25, $B26=$B$26), IF($D$2=リスト!$A$4, OR($B26=$B$25, $B26=$B$26), FALSE)),
    $F26=0
  ),
  IF(OR(
      AND(IF($D$2=リスト!$A$3, OR($B26=$B$16, $B26=$B$25, $B26=$B$26), IF($D$2=リスト!$A$4, OR($B26=$B$25, $B26=$B$26), FALSE)), OR(AND($D26&lt;&gt;"", $D26&lt;&gt;0), $H26&lt;&gt;"", $I26&lt;&gt;"")),
      AND($F26=0, $H26&lt;&gt;""),
      AND($E26=0, $I26&lt;&gt;"")
    ), "NG", "OK"),
"-")</f>
        <v>OK</v>
      </c>
    </row>
    <row r="27" spans="2:17" ht="21.75" thickTop="1">
      <c r="B27" s="74" t="s">
        <v>151</v>
      </c>
      <c r="C27" s="75"/>
      <c r="D27" s="148"/>
      <c r="E27" s="78">
        <f>SUM(E15:E26)</f>
        <v>0</v>
      </c>
      <c r="F27" s="78">
        <f>SUM(F15:F26)</f>
        <v>0</v>
      </c>
      <c r="G27" s="78">
        <f>SUM(G15:G26)</f>
        <v>0</v>
      </c>
      <c r="H27" s="149"/>
      <c r="I27" s="149"/>
      <c r="L27" s="60" t="s">
        <v>117</v>
      </c>
      <c r="M27" s="60" t="s">
        <v>117</v>
      </c>
      <c r="N27" s="60" t="str">
        <f>IF(
  IF($D$2=リスト!$A$3, $B27=$B$15,
  IF(OR($D$2=リスト!$A$4, $D$2=リスト!$A$5), OR($B27=$B$15, $B27=$B$16),
  FALSE)),
  IF(
    IF($D$2=リスト!$A$3, AND($D$15&lt;&gt;"", $D$15&lt;&gt;0),
    IF(OR($D$2=リスト!$A$4, $D$2=リスト!$A$5), OR(AND($D$15&lt;&gt;"", $D$15&lt;&gt;0), AND($D$16&lt;&gt;"", $D$16&lt;&gt;0)),
    FALSE)),
    "OK", "NG"),
"-")</f>
        <v>-</v>
      </c>
      <c r="O27" s="60" t="s">
        <v>117</v>
      </c>
      <c r="P27" s="60" t="str">
        <f>IF(AND(ISNUMBER($D$10), ISNUMBER($D$11)),
 IF(OR(
  $G$27 &lt; $D$10,
  $G$27 &gt; $D$11
 ), "NG", "OK"), "-")</f>
        <v>-</v>
      </c>
      <c r="Q27" s="60" t="s">
        <v>117</v>
      </c>
    </row>
    <row r="29" spans="2:17">
      <c r="D29" s="24" t="s">
        <v>152</v>
      </c>
      <c r="E29" s="25"/>
      <c r="F29" s="25"/>
      <c r="G29" s="25"/>
      <c r="H29" s="25"/>
      <c r="I29" s="25"/>
      <c r="J29" s="26"/>
    </row>
    <row r="30" spans="2:17" ht="42.75" thickBot="1">
      <c r="B30" s="24" t="s">
        <v>130</v>
      </c>
      <c r="C30" s="27" t="s">
        <v>153</v>
      </c>
      <c r="D30" s="28" t="s">
        <v>154</v>
      </c>
      <c r="E30" s="28" t="s">
        <v>155</v>
      </c>
      <c r="F30" s="28" t="s">
        <v>156</v>
      </c>
      <c r="G30" s="28" t="s">
        <v>157</v>
      </c>
      <c r="H30" s="28" t="s">
        <v>158</v>
      </c>
      <c r="I30" s="28" t="s">
        <v>159</v>
      </c>
      <c r="J30" s="28" t="s">
        <v>160</v>
      </c>
      <c r="L30" s="60" t="s">
        <v>113</v>
      </c>
      <c r="N30" s="60" t="s">
        <v>114</v>
      </c>
      <c r="O30" s="60" t="s">
        <v>138</v>
      </c>
      <c r="P30" s="60" t="s">
        <v>115</v>
      </c>
    </row>
    <row r="31" spans="2:17" ht="69.75" customHeight="1" thickTop="1">
      <c r="B31" s="29" t="s">
        <v>139</v>
      </c>
      <c r="C31" s="30">
        <v>1</v>
      </c>
      <c r="D31" s="48"/>
      <c r="E31" s="54"/>
      <c r="F31" s="57"/>
      <c r="G31" s="79" t="str">
        <f t="shared" ref="G31:G38" si="1">IF(ISNUMBER($D$9),ROUNDDOWN(F31*$D$9,0),"-")</f>
        <v>-</v>
      </c>
      <c r="H31" s="48"/>
      <c r="I31" s="102"/>
      <c r="J31" s="135"/>
      <c r="L31" s="60" t="str" cm="1">
        <f t="array" ref="L31">IF(
  $C31 &lt;= IF(
    INDEX($D$15:$D$26, MATCH(INDEX($B:$B, ROW()-$C31+1), $B$15:$B$26, 0)) = リスト!$O$9, 5,
    INDEX($D$15:$D$26, MATCH(INDEX($B:$B, ROW()-$C31+1), $B$15:$B$26, 0))
  ),
  IF(AND($D31&lt;&gt;"", $E31&lt;&gt;"", $F31&lt;&gt;""),
  "OK", "NG"),
"-")</f>
        <v>-</v>
      </c>
      <c r="M31" s="60" t="str" cm="1">
        <f t="array" ref="M31">IF(AND(
    $C31 &lt;= IF(
      INDEX($D$15:$D$26, MATCH(INDEX($B:$B, ROW()-$C31+1), $B$15:$B$26, 0)) = リスト!$O$9, 5,
      INDEX($D$15:$D$26, MATCH(INDEX($B:$B, ROW()-$C31+1), $B$15:$B$26, 0))
    ),
    $F31 &gt; 0
  ),
  IF(AND($H31&lt;&gt;"", $I31&lt;&gt;"", $J31&lt;&gt;""),
  "OK", "NG"),
"-")</f>
        <v>-</v>
      </c>
      <c r="N31" s="60" t="str" cm="1">
        <f t="array" ref="N31">IF(
  $C31 &lt;= IF(
    INDEX($D$15:$D$26, MATCH(INDEX($B:$B, ROW()-$C31+1), $B$15:$B$26, 0)) = リスト!$O$9, 5,
    INDEX($D$15:$D$26, MATCH(INDEX($B:$B, ROW()-$C31+1), $B$15:$B$26, 0))
  ),
  IF(AND(
    LEN(SUBSTITUTE(SUBSTITUTE($D31,CHAR(10),""),CHAR(13),""))&lt;=1000, SUMPRODUCT(--ISNUMBER(FIND({"&lt;";"&gt;";"&amp;";"""";"'"}, $D31)))=0,
    LEN(SUBSTITUTE(SUBSTITUTE($H31,CHAR(10),""),CHAR(13),""))&lt;=1000, SUMPRODUCT(--ISNUMBER(FIND({"&lt;";"&gt;";"&amp;";"""";"'"}, $H31)))=0,
    LEN(SUBSTITUTE(SUBSTITUTE($I31,CHAR(10),""),CHAR(13),""))&lt;=300,  SUMPRODUCT(--ISNUMBER(FIND({"&lt;";"&gt;";"&amp;";"""";"'"}, $I31)))=0,
    OR($E31="", IF(ISNUMBER($E31), AND($E31=INT($E31), $E31&gt;=0, LEN(TEXT($E31,"0"))&lt;=12), FALSE)),
    OR($F31="", IF(ISNUMBER($F31), AND($F31=INT($F31), $F31&gt;=0, LEN(TEXT($F31,"0"))&lt;=12), FALSE))
  ),
  "OK", "NG"),
"-")</f>
        <v>-</v>
      </c>
      <c r="O31" s="60" t="str" cm="1">
        <f t="array" ref="O31">IF(
  $C31 &lt;= IF(
    INDEX($D$15:$D$26, MATCH(INDEX($B:$B, ROW()-$C31+1), $B$15:$B$26, 0)) = リスト!$O$9, 5,
    INDEX($D$15:$D$26, MATCH(INDEX($B:$B, ROW()-$C31+1), $B$15:$B$26, 0))
  ),
  IF(AND(ISNUMBER($E31), ISNUMBER($F31)),
    IF(AND(
        $E31 &gt;= $F31,
        IF(INDEX($B:$B, ROW()-$C31+1) = $B$31, $F31 &gt;= 100000, TRUE)
      ),
      "OK", "NG"),
  "-"),
"-")</f>
        <v>-</v>
      </c>
      <c r="P31" s="60" t="str" cm="1">
        <f t="array" ref="P31">IF(
  $C31 &gt; IF(
    INDEX($D$15:$D$26, MATCH(INDEX($B:$B, ROW()-$C31+1), $B$15:$B$26, 0)) = リスト!$O$9, 5,
    INDEX($D$15:$D$26, MATCH(INDEX($B:$B, ROW()-$C31+1), $B$15:$B$26, 0))
  ),
  IF(AND($D31="", $E31="", $F31="", $H31="", $I31="", $J31=""), "OK", "NG"),
"-")</f>
        <v>OK</v>
      </c>
    </row>
    <row r="32" spans="2:17" ht="69.75" customHeight="1">
      <c r="B32" s="31"/>
      <c r="C32" s="30">
        <v>2</v>
      </c>
      <c r="D32" s="50"/>
      <c r="E32" s="55"/>
      <c r="F32" s="58"/>
      <c r="G32" s="80" t="str">
        <f t="shared" si="1"/>
        <v>-</v>
      </c>
      <c r="H32" s="50"/>
      <c r="I32" s="103"/>
      <c r="J32" s="136"/>
      <c r="L32" s="60" t="str" cm="1">
        <f t="array" ref="L32">IF(
  $C32 &lt;= IF(
    INDEX($D$15:$D$26, MATCH(INDEX($B:$B, ROW()-$C32+1), $B$15:$B$26, 0)) = リスト!$O$9, 5,
    INDEX($D$15:$D$26, MATCH(INDEX($B:$B, ROW()-$C32+1), $B$15:$B$26, 0))
  ),
  IF(AND($D32&lt;&gt;"", $E32&lt;&gt;"", $F32&lt;&gt;""),
  "OK", "NG"),
"-")</f>
        <v>-</v>
      </c>
      <c r="M32" s="60" t="str" cm="1">
        <f t="array" ref="M32">IF(AND(
    $C32 &lt;= IF(
      INDEX($D$15:$D$26, MATCH(INDEX($B:$B, ROW()-$C32+1), $B$15:$B$26, 0)) = リスト!$O$9, 5,
      INDEX($D$15:$D$26, MATCH(INDEX($B:$B, ROW()-$C32+1), $B$15:$B$26, 0))
    ),
    $F32 &gt; 0
  ),
  IF(AND($H32&lt;&gt;"", $I32&lt;&gt;"", $J32&lt;&gt;""),
  "OK", "NG"),
"-")</f>
        <v>-</v>
      </c>
      <c r="N32" s="60" t="str" cm="1">
        <f t="array" ref="N32">IF(
  $C32 &lt;= IF(
    INDEX($D$15:$D$26, MATCH(INDEX($B:$B, ROW()-$C32+1), $B$15:$B$26, 0)) = リスト!$O$9, 5,
    INDEX($D$15:$D$26, MATCH(INDEX($B:$B, ROW()-$C32+1), $B$15:$B$26, 0))
  ),
  IF(AND(
    LEN(SUBSTITUTE(SUBSTITUTE($D32,CHAR(10),""),CHAR(13),""))&lt;=1000, SUMPRODUCT(--ISNUMBER(FIND({"&lt;";"&gt;";"&amp;";"""";"'"}, $D32)))=0,
    LEN(SUBSTITUTE(SUBSTITUTE($H32,CHAR(10),""),CHAR(13),""))&lt;=1000, SUMPRODUCT(--ISNUMBER(FIND({"&lt;";"&gt;";"&amp;";"""";"'"}, $H32)))=0,
    LEN(SUBSTITUTE(SUBSTITUTE($I32,CHAR(10),""),CHAR(13),""))&lt;=300,  SUMPRODUCT(--ISNUMBER(FIND({"&lt;";"&gt;";"&amp;";"""";"'"}, $I32)))=0,
    OR($E32="", IF(ISNUMBER($E32), AND($E32=INT($E32), $E32&gt;=0, LEN(TEXT($E32,"0"))&lt;=12), FALSE)),
    OR($F32="", IF(ISNUMBER($F32), AND($F32=INT($F32), $F32&gt;=0, LEN(TEXT($F32,"0"))&lt;=12), FALSE))
  ),
  "OK", "NG"),
"-")</f>
        <v>-</v>
      </c>
      <c r="O32" s="60" t="str" cm="1">
        <f t="array" ref="O32">IF(
  $C32 &lt;= IF(
    INDEX($D$15:$D$26, MATCH(INDEX($B:$B, ROW()-$C32+1), $B$15:$B$26, 0)) = リスト!$O$9, 5,
    INDEX($D$15:$D$26, MATCH(INDEX($B:$B, ROW()-$C32+1), $B$15:$B$26, 0))
  ),
  IF(AND(ISNUMBER($E32), ISNUMBER($F32)),
    IF(AND(
        $E32 &gt;= $F32,
        IF(INDEX($B:$B, ROW()-$C32+1) = $B$31, $F32 &gt;= 100000, TRUE)
      ),
      "OK", "NG"),
  "-"),
"-")</f>
        <v>-</v>
      </c>
      <c r="P32" s="60" t="str" cm="1">
        <f t="array" ref="P32">IF(
  $C32 &gt; IF(
    INDEX($D$15:$D$26, MATCH(INDEX($B:$B, ROW()-$C32+1), $B$15:$B$26, 0)) = リスト!$O$9, 5,
    INDEX($D$15:$D$26, MATCH(INDEX($B:$B, ROW()-$C32+1), $B$15:$B$26, 0))
  ),
  IF(AND($D32="", $E32="", $F32="", $H32="", $I32="", $J32=""), "OK", "NG"),
"-")</f>
        <v>OK</v>
      </c>
    </row>
    <row r="33" spans="2:16" ht="69.75" customHeight="1">
      <c r="B33" s="31"/>
      <c r="C33" s="30">
        <v>3</v>
      </c>
      <c r="D33" s="50"/>
      <c r="E33" s="55"/>
      <c r="F33" s="58"/>
      <c r="G33" s="80" t="str">
        <f t="shared" si="1"/>
        <v>-</v>
      </c>
      <c r="H33" s="50"/>
      <c r="I33" s="103"/>
      <c r="J33" s="136"/>
      <c r="L33" s="60" t="str" cm="1">
        <f t="array" ref="L33">IF(
  $C33 &lt;= IF(
    INDEX($D$15:$D$26, MATCH(INDEX($B:$B, ROW()-$C33+1), $B$15:$B$26, 0)) = リスト!$O$9, 5,
    INDEX($D$15:$D$26, MATCH(INDEX($B:$B, ROW()-$C33+1), $B$15:$B$26, 0))
  ),
  IF(AND($D33&lt;&gt;"", $E33&lt;&gt;"", $F33&lt;&gt;""),
  "OK", "NG"),
"-")</f>
        <v>-</v>
      </c>
      <c r="M33" s="60" t="str" cm="1">
        <f t="array" ref="M33">IF(AND(
    $C33 &lt;= IF(
      INDEX($D$15:$D$26, MATCH(INDEX($B:$B, ROW()-$C33+1), $B$15:$B$26, 0)) = リスト!$O$9, 5,
      INDEX($D$15:$D$26, MATCH(INDEX($B:$B, ROW()-$C33+1), $B$15:$B$26, 0))
    ),
    $F33 &gt; 0
  ),
  IF(AND($H33&lt;&gt;"", $I33&lt;&gt;"", $J33&lt;&gt;""),
  "OK", "NG"),
"-")</f>
        <v>-</v>
      </c>
      <c r="N33" s="60" t="str" cm="1">
        <f t="array" ref="N33">IF(
  $C33 &lt;= IF(
    INDEX($D$15:$D$26, MATCH(INDEX($B:$B, ROW()-$C33+1), $B$15:$B$26, 0)) = リスト!$O$9, 5,
    INDEX($D$15:$D$26, MATCH(INDEX($B:$B, ROW()-$C33+1), $B$15:$B$26, 0))
  ),
  IF(AND(
    LEN(SUBSTITUTE(SUBSTITUTE($D33,CHAR(10),""),CHAR(13),""))&lt;=1000, SUMPRODUCT(--ISNUMBER(FIND({"&lt;";"&gt;";"&amp;";"""";"'"}, $D33)))=0,
    LEN(SUBSTITUTE(SUBSTITUTE($H33,CHAR(10),""),CHAR(13),""))&lt;=1000, SUMPRODUCT(--ISNUMBER(FIND({"&lt;";"&gt;";"&amp;";"""";"'"}, $H33)))=0,
    LEN(SUBSTITUTE(SUBSTITUTE($I33,CHAR(10),""),CHAR(13),""))&lt;=300,  SUMPRODUCT(--ISNUMBER(FIND({"&lt;";"&gt;";"&amp;";"""";"'"}, $I33)))=0,
    OR($E33="", IF(ISNUMBER($E33), AND($E33=INT($E33), $E33&gt;=0, LEN(TEXT($E33,"0"))&lt;=12), FALSE)),
    OR($F33="", IF(ISNUMBER($F33), AND($F33=INT($F33), $F33&gt;=0, LEN(TEXT($F33,"0"))&lt;=12), FALSE))
  ),
  "OK", "NG"),
"-")</f>
        <v>-</v>
      </c>
      <c r="O33" s="60" t="str" cm="1">
        <f t="array" ref="O33">IF(
  $C33 &lt;= IF(
    INDEX($D$15:$D$26, MATCH(INDEX($B:$B, ROW()-$C33+1), $B$15:$B$26, 0)) = リスト!$O$9, 5,
    INDEX($D$15:$D$26, MATCH(INDEX($B:$B, ROW()-$C33+1), $B$15:$B$26, 0))
  ),
  IF(AND(ISNUMBER($E33), ISNUMBER($F33)),
    IF(AND(
        $E33 &gt;= $F33,
        IF(INDEX($B:$B, ROW()-$C33+1) = $B$31, $F33 &gt;= 100000, TRUE)
      ),
      "OK", "NG"),
  "-"),
"-")</f>
        <v>-</v>
      </c>
      <c r="P33" s="60" t="str" cm="1">
        <f t="array" ref="P33">IF(
  $C33 &gt; IF(
    INDEX($D$15:$D$26, MATCH(INDEX($B:$B, ROW()-$C33+1), $B$15:$B$26, 0)) = リスト!$O$9, 5,
    INDEX($D$15:$D$26, MATCH(INDEX($B:$B, ROW()-$C33+1), $B$15:$B$26, 0))
  ),
  IF(AND($D33="", $E33="", $F33="", $H33="", $I33="", $J33=""), "OK", "NG"),
"-")</f>
        <v>OK</v>
      </c>
    </row>
    <row r="34" spans="2:16" ht="70.150000000000006" customHeight="1">
      <c r="B34" s="31"/>
      <c r="C34" s="30">
        <v>4</v>
      </c>
      <c r="D34" s="50"/>
      <c r="E34" s="55"/>
      <c r="F34" s="58"/>
      <c r="G34" s="80" t="str">
        <f t="shared" si="1"/>
        <v>-</v>
      </c>
      <c r="H34" s="50"/>
      <c r="I34" s="103"/>
      <c r="J34" s="136"/>
      <c r="L34" s="60" t="str" cm="1">
        <f t="array" ref="L34">IF(
  $C34 &lt;= IF(
    INDEX($D$15:$D$26, MATCH(INDEX($B:$B, ROW()-$C34+1), $B$15:$B$26, 0)) = リスト!$O$9, 5,
    INDEX($D$15:$D$26, MATCH(INDEX($B:$B, ROW()-$C34+1), $B$15:$B$26, 0))
  ),
  IF(AND($D34&lt;&gt;"", $E34&lt;&gt;"", $F34&lt;&gt;""),
  "OK", "NG"),
"-")</f>
        <v>-</v>
      </c>
      <c r="M34" s="60" t="str" cm="1">
        <f t="array" ref="M34">IF(AND(
    $C34 &lt;= IF(
      INDEX($D$15:$D$26, MATCH(INDEX($B:$B, ROW()-$C34+1), $B$15:$B$26, 0)) = リスト!$O$9, 5,
      INDEX($D$15:$D$26, MATCH(INDEX($B:$B, ROW()-$C34+1), $B$15:$B$26, 0))
    ),
    $F34 &gt; 0
  ),
  IF(AND($H34&lt;&gt;"", $I34&lt;&gt;"", $J34&lt;&gt;""),
  "OK", "NG"),
"-")</f>
        <v>-</v>
      </c>
      <c r="N34" s="60" t="str" cm="1">
        <f t="array" ref="N34">IF(
  $C34 &lt;= IF(
    INDEX($D$15:$D$26, MATCH(INDEX($B:$B, ROW()-$C34+1), $B$15:$B$26, 0)) = リスト!$O$9, 5,
    INDEX($D$15:$D$26, MATCH(INDEX($B:$B, ROW()-$C34+1), $B$15:$B$26, 0))
  ),
  IF(AND(
    LEN(SUBSTITUTE(SUBSTITUTE($D34,CHAR(10),""),CHAR(13),""))&lt;=1000, SUMPRODUCT(--ISNUMBER(FIND({"&lt;";"&gt;";"&amp;";"""";"'"}, $D34)))=0,
    LEN(SUBSTITUTE(SUBSTITUTE($H34,CHAR(10),""),CHAR(13),""))&lt;=1000, SUMPRODUCT(--ISNUMBER(FIND({"&lt;";"&gt;";"&amp;";"""";"'"}, $H34)))=0,
    LEN(SUBSTITUTE(SUBSTITUTE($I34,CHAR(10),""),CHAR(13),""))&lt;=300,  SUMPRODUCT(--ISNUMBER(FIND({"&lt;";"&gt;";"&amp;";"""";"'"}, $I34)))=0,
    OR($E34="", IF(ISNUMBER($E34), AND($E34=INT($E34), $E34&gt;=0, LEN(TEXT($E34,"0"))&lt;=12), FALSE)),
    OR($F34="", IF(ISNUMBER($F34), AND($F34=INT($F34), $F34&gt;=0, LEN(TEXT($F34,"0"))&lt;=12), FALSE))
  ),
  "OK", "NG"),
"-")</f>
        <v>-</v>
      </c>
      <c r="O34" s="60" t="str" cm="1">
        <f t="array" ref="O34">IF(
  $C34 &lt;= IF(
    INDEX($D$15:$D$26, MATCH(INDEX($B:$B, ROW()-$C34+1), $B$15:$B$26, 0)) = リスト!$O$9, 5,
    INDEX($D$15:$D$26, MATCH(INDEX($B:$B, ROW()-$C34+1), $B$15:$B$26, 0))
  ),
  IF(AND(ISNUMBER($E34), ISNUMBER($F34)),
    IF(AND(
        $E34 &gt;= $F34,
        IF(INDEX($B:$B, ROW()-$C34+1) = $B$31, $F34 &gt;= 100000, TRUE)
      ),
      "OK", "NG"),
  "-"),
"-")</f>
        <v>-</v>
      </c>
      <c r="P34" s="60" t="str" cm="1">
        <f t="array" ref="P34">IF(
  $C34 &gt; IF(
    INDEX($D$15:$D$26, MATCH(INDEX($B:$B, ROW()-$C34+1), $B$15:$B$26, 0)) = リスト!$O$9, 5,
    INDEX($D$15:$D$26, MATCH(INDEX($B:$B, ROW()-$C34+1), $B$15:$B$26, 0))
  ),
  IF(AND($D34="", $E34="", $F34="", $H34="", $I34="", $J34=""), "OK", "NG"),
"-")</f>
        <v>OK</v>
      </c>
    </row>
    <row r="35" spans="2:16" ht="70.150000000000006" customHeight="1" thickBot="1">
      <c r="B35" s="32"/>
      <c r="C35" s="30">
        <v>5</v>
      </c>
      <c r="D35" s="52"/>
      <c r="E35" s="56"/>
      <c r="F35" s="59"/>
      <c r="G35" s="81" t="str">
        <f t="shared" si="1"/>
        <v>-</v>
      </c>
      <c r="H35" s="52"/>
      <c r="I35" s="104"/>
      <c r="J35" s="137"/>
      <c r="L35" s="60" t="str" cm="1">
        <f t="array" ref="L35">IF(
  $C35 &lt;= IF(
    INDEX($D$15:$D$26, MATCH(INDEX($B:$B, ROW()-$C35+1), $B$15:$B$26, 0)) = リスト!$O$9, 5,
    INDEX($D$15:$D$26, MATCH(INDEX($B:$B, ROW()-$C35+1), $B$15:$B$26, 0))
  ),
  IF(AND($D35&lt;&gt;"", $E35&lt;&gt;"", $F35&lt;&gt;""),
  "OK", "NG"),
"-")</f>
        <v>-</v>
      </c>
      <c r="M35" s="60" t="str" cm="1">
        <f t="array" ref="M35">IF(AND(
    $C35 &lt;= IF(
      INDEX($D$15:$D$26, MATCH(INDEX($B:$B, ROW()-$C35+1), $B$15:$B$26, 0)) = リスト!$O$9, 5,
      INDEX($D$15:$D$26, MATCH(INDEX($B:$B, ROW()-$C35+1), $B$15:$B$26, 0))
    ),
    $F35 &gt; 0
  ),
  IF(AND($H35&lt;&gt;"", $I35&lt;&gt;"", $J35&lt;&gt;""),
  "OK", "NG"),
"-")</f>
        <v>-</v>
      </c>
      <c r="N35" s="60" t="str" cm="1">
        <f t="array" ref="N35">IF(
  $C35 &lt;= IF(
    INDEX($D$15:$D$26, MATCH(INDEX($B:$B, ROW()-$C35+1), $B$15:$B$26, 0)) = リスト!$O$9, 5,
    INDEX($D$15:$D$26, MATCH(INDEX($B:$B, ROW()-$C35+1), $B$15:$B$26, 0))
  ),
  IF(AND(
    LEN(SUBSTITUTE(SUBSTITUTE($D35,CHAR(10),""),CHAR(13),""))&lt;=1000, SUMPRODUCT(--ISNUMBER(FIND({"&lt;";"&gt;";"&amp;";"""";"'"}, $D35)))=0,
    LEN(SUBSTITUTE(SUBSTITUTE($H35,CHAR(10),""),CHAR(13),""))&lt;=1000, SUMPRODUCT(--ISNUMBER(FIND({"&lt;";"&gt;";"&amp;";"""";"'"}, $H35)))=0,
    LEN(SUBSTITUTE(SUBSTITUTE($I35,CHAR(10),""),CHAR(13),""))&lt;=300,  SUMPRODUCT(--ISNUMBER(FIND({"&lt;";"&gt;";"&amp;";"""";"'"}, $I35)))=0,
    OR($E35="", IF(ISNUMBER($E35), AND($E35=INT($E35), $E35&gt;=0, LEN(TEXT($E35,"0"))&lt;=12), FALSE)),
    OR($F35="", IF(ISNUMBER($F35), AND($F35=INT($F35), $F35&gt;=0, LEN(TEXT($F35,"0"))&lt;=12), FALSE))
  ),
  "OK", "NG"),
"-")</f>
        <v>-</v>
      </c>
      <c r="O35" s="60" t="str" cm="1">
        <f t="array" ref="O35">IF(
  $C35 &lt;= IF(
    INDEX($D$15:$D$26, MATCH(INDEX($B:$B, ROW()-$C35+1), $B$15:$B$26, 0)) = リスト!$O$9, 5,
    INDEX($D$15:$D$26, MATCH(INDEX($B:$B, ROW()-$C35+1), $B$15:$B$26, 0))
  ),
  IF(AND(ISNUMBER($E35), ISNUMBER($F35)),
    IF(AND(
        $E35 &gt;= $F35,
        IF(INDEX($B:$B, ROW()-$C35+1) = $B$31, $F35 &gt;= 100000, TRUE)
      ),
      "OK", "NG"),
  "-"),
"-")</f>
        <v>-</v>
      </c>
      <c r="P35" s="60" t="str" cm="1">
        <f t="array" ref="P35">IF(
  $C35 &gt; IF(
    INDEX($D$15:$D$26, MATCH(INDEX($B:$B, ROW()-$C35+1), $B$15:$B$26, 0)) = リスト!$O$9, 5,
    INDEX($D$15:$D$26, MATCH(INDEX($B:$B, ROW()-$C35+1), $B$15:$B$26, 0))
  ),
  IF(AND($D35="", $E35="", $F35="", $H35="", $I35="", $J35=""), "OK", "NG"),
"-")</f>
        <v>OK</v>
      </c>
    </row>
    <row r="36" spans="2:16" ht="70.150000000000006" customHeight="1" thickTop="1">
      <c r="B36" s="29" t="s">
        <v>140</v>
      </c>
      <c r="C36" s="33">
        <v>1</v>
      </c>
      <c r="D36" s="48"/>
      <c r="E36" s="54"/>
      <c r="F36" s="57"/>
      <c r="G36" s="79" t="str">
        <f t="shared" si="1"/>
        <v>-</v>
      </c>
      <c r="H36" s="48"/>
      <c r="I36" s="49"/>
      <c r="L36" s="60" t="str" cm="1">
        <f t="array" ref="L36">IF(
  $C36 &lt;= IF(
    INDEX($D$15:$D$26, MATCH(INDEX($B:$B, ROW()-$C36+1), $B$15:$B$26, 0)) = リスト!$O$9, 5,
    INDEX($D$15:$D$26, MATCH(INDEX($B:$B, ROW()-$C36+1), $B$15:$B$26, 0))
  ),
  IF(AND($D36&lt;&gt;"", $E36&lt;&gt;"", $F36&lt;&gt;""),
  "OK", "NG"),
"-")</f>
        <v>-</v>
      </c>
      <c r="M36" s="60" t="str" cm="1">
        <f t="array" ref="M36">IF(AND(
    $C36 &lt;= IF(
      INDEX($D$15:$D$26, MATCH(INDEX($B:$B, ROW()-$C36+1), $B$15:$B$26, 0)) = リスト!$O$9, 5,
      INDEX($D$15:$D$26, MATCH(INDEX($B:$B, ROW()-$C36+1), $B$15:$B$26, 0))
    ),
    $F36 &gt; 0
  ),
  IF(AND($H36&lt;&gt;"", $I36&lt;&gt;""),
  "OK", "NG"),
"-")</f>
        <v>-</v>
      </c>
      <c r="N36" s="60" t="str" cm="1">
        <f t="array" ref="N36">IF(
  $C36 &lt;= IF(
    INDEX($D$15:$D$26, MATCH(INDEX($B:$B, ROW()-$C36+1), $B$15:$B$26, 0)) = リスト!$O$9, 5,
    INDEX($D$15:$D$26, MATCH(INDEX($B:$B, ROW()-$C36+1), $B$15:$B$26, 0))
  ),
  IF(AND(
    LEN(SUBSTITUTE(SUBSTITUTE($D36,CHAR(10),""),CHAR(13),""))&lt;=1000, SUMPRODUCT(--ISNUMBER(FIND({"&lt;";"&gt;";"&amp;";"""";"'"}, $D36)))=0,
    LEN(SUBSTITUTE(SUBSTITUTE($H36,CHAR(10),""),CHAR(13),""))&lt;=1000, SUMPRODUCT(--ISNUMBER(FIND({"&lt;";"&gt;";"&amp;";"""";"'"}, $H36)))=0,
    LEN(SUBSTITUTE(SUBSTITUTE($I36,CHAR(10),""),CHAR(13),""))&lt;=300,  SUMPRODUCT(--ISNUMBER(FIND({"&lt;";"&gt;";"&amp;";"""";"'"}, $I36)))=0,
    OR($E36="", IF(ISNUMBER($E36), AND($E36=INT($E36), $E36&gt;=0, LEN(TEXT($E36,"0"))&lt;=12), FALSE)),
    OR($F36="", IF(ISNUMBER($F36), AND($F36=INT($F36), $F36&gt;=0, LEN(TEXT($F36,"0"))&lt;=12), FALSE))
  ),
  "OK", "NG"),
"-")</f>
        <v>-</v>
      </c>
      <c r="O36" s="60" t="str" cm="1">
        <f t="array" ref="O36">IF(
  $C36 &lt;= IF(
    INDEX($D$15:$D$26, MATCH(INDEX($B:$B, ROW()-$C36+1), $B$15:$B$26, 0)) = リスト!$O$9, 5,
    INDEX($D$15:$D$26, MATCH(INDEX($B:$B, ROW()-$C36+1), $B$15:$B$26, 0))
  ),
  IF(AND(ISNUMBER($E36), ISNUMBER($F36)),
    IF(AND(
        $E36 &gt;= $F36,
        IF(INDEX($B:$B, ROW()-$C36+1) = $B$31, $F36 &gt;= 100000, TRUE)
      ),
      "OK", "NG"),
  "-"),
"-")</f>
        <v>-</v>
      </c>
      <c r="P36" s="60" t="str" cm="1">
        <f t="array" ref="P36">IF(
  $C36 &gt; IF(
    INDEX($D$15:$D$26, MATCH(INDEX($B:$B, ROW()-$C36+1), $B$15:$B$26, 0)) = リスト!$O$9, 5,
    INDEX($D$15:$D$26, MATCH(INDEX($B:$B, ROW()-$C36+1), $B$15:$B$26, 0))
  ),
  IF(AND($D36="", $E36="", $F36="", $H36="", $I36=""), "OK", "NG"),
"-")</f>
        <v>OK</v>
      </c>
    </row>
    <row r="37" spans="2:16" ht="70.150000000000006" customHeight="1">
      <c r="B37" s="31"/>
      <c r="C37" s="33">
        <v>2</v>
      </c>
      <c r="D37" s="50"/>
      <c r="E37" s="55"/>
      <c r="F37" s="58"/>
      <c r="G37" s="80" t="str">
        <f t="shared" si="1"/>
        <v>-</v>
      </c>
      <c r="H37" s="50"/>
      <c r="I37" s="51"/>
      <c r="L37" s="60" t="str" cm="1">
        <f t="array" ref="L37">IF(
  $C37 &lt;= IF(
    INDEX($D$15:$D$26, MATCH(INDEX($B:$B, ROW()-$C37+1), $B$15:$B$26, 0)) = リスト!$O$9, 5,
    INDEX($D$15:$D$26, MATCH(INDEX($B:$B, ROW()-$C37+1), $B$15:$B$26, 0))
  ),
  IF(AND($D37&lt;&gt;"", $E37&lt;&gt;"", $F37&lt;&gt;""),
  "OK", "NG"),
"-")</f>
        <v>-</v>
      </c>
      <c r="M37" s="60" t="str" cm="1">
        <f t="array" ref="M37">IF(AND(
    $C37 &lt;= IF(
      INDEX($D$15:$D$26, MATCH(INDEX($B:$B, ROW()-$C37+1), $B$15:$B$26, 0)) = リスト!$O$9, 5,
      INDEX($D$15:$D$26, MATCH(INDEX($B:$B, ROW()-$C37+1), $B$15:$B$26, 0))
    ),
    $F37 &gt; 0
  ),
  IF(AND($H37&lt;&gt;"", $I37&lt;&gt;""),
  "OK", "NG"),
"-")</f>
        <v>-</v>
      </c>
      <c r="N37" s="60" t="str" cm="1">
        <f t="array" ref="N37">IF(
  $C37 &lt;= IF(
    INDEX($D$15:$D$26, MATCH(INDEX($B:$B, ROW()-$C37+1), $B$15:$B$26, 0)) = リスト!$O$9, 5,
    INDEX($D$15:$D$26, MATCH(INDEX($B:$B, ROW()-$C37+1), $B$15:$B$26, 0))
  ),
  IF(AND(
    LEN(SUBSTITUTE(SUBSTITUTE($D37,CHAR(10),""),CHAR(13),""))&lt;=1000, SUMPRODUCT(--ISNUMBER(FIND({"&lt;";"&gt;";"&amp;";"""";"'"}, $D37)))=0,
    LEN(SUBSTITUTE(SUBSTITUTE($H37,CHAR(10),""),CHAR(13),""))&lt;=1000, SUMPRODUCT(--ISNUMBER(FIND({"&lt;";"&gt;";"&amp;";"""";"'"}, $H37)))=0,
    LEN(SUBSTITUTE(SUBSTITUTE($I37,CHAR(10),""),CHAR(13),""))&lt;=300,  SUMPRODUCT(--ISNUMBER(FIND({"&lt;";"&gt;";"&amp;";"""";"'"}, $I37)))=0,
    OR($E37="", IF(ISNUMBER($E37), AND($E37=INT($E37), $E37&gt;=0, LEN(TEXT($E37,"0"))&lt;=12), FALSE)),
    OR($F37="", IF(ISNUMBER($F37), AND($F37=INT($F37), $F37&gt;=0, LEN(TEXT($F37,"0"))&lt;=12), FALSE))
  ),
  "OK", "NG"),
"-")</f>
        <v>-</v>
      </c>
      <c r="O37" s="60" t="str" cm="1">
        <f t="array" ref="O37">IF(
  $C37 &lt;= IF(
    INDEX($D$15:$D$26, MATCH(INDEX($B:$B, ROW()-$C37+1), $B$15:$B$26, 0)) = リスト!$O$9, 5,
    INDEX($D$15:$D$26, MATCH(INDEX($B:$B, ROW()-$C37+1), $B$15:$B$26, 0))
  ),
  IF(AND(ISNUMBER($E37), ISNUMBER($F37)),
    IF(AND(
        $E37 &gt;= $F37,
        IF(INDEX($B:$B, ROW()-$C37+1) = $B$31, $F37 &gt;= 100000, TRUE)
      ),
      "OK", "NG"),
  "-"),
"-")</f>
        <v>-</v>
      </c>
      <c r="P37" s="60" t="str" cm="1">
        <f t="array" ref="P37">IF(
  $C37 &gt; IF(
    INDEX($D$15:$D$26, MATCH(INDEX($B:$B, ROW()-$C37+1), $B$15:$B$26, 0)) = リスト!$O$9, 5,
    INDEX($D$15:$D$26, MATCH(INDEX($B:$B, ROW()-$C37+1), $B$15:$B$26, 0))
  ),
  IF(AND($D37="", $E37="", $F37="", $H37="", $I37=""), "OK", "NG"),
"-")</f>
        <v>OK</v>
      </c>
    </row>
    <row r="38" spans="2:16" ht="70.150000000000006" customHeight="1">
      <c r="B38" s="31"/>
      <c r="C38" s="33">
        <v>3</v>
      </c>
      <c r="D38" s="50"/>
      <c r="E38" s="55"/>
      <c r="F38" s="58"/>
      <c r="G38" s="80" t="str">
        <f t="shared" si="1"/>
        <v>-</v>
      </c>
      <c r="H38" s="50"/>
      <c r="I38" s="51"/>
      <c r="L38" s="60" t="str" cm="1">
        <f t="array" ref="L38">IF(
  $C38 &lt;= IF(
    INDEX($D$15:$D$26, MATCH(INDEX($B:$B, ROW()-$C38+1), $B$15:$B$26, 0)) = リスト!$O$9, 5,
    INDEX($D$15:$D$26, MATCH(INDEX($B:$B, ROW()-$C38+1), $B$15:$B$26, 0))
  ),
  IF(AND($D38&lt;&gt;"", $E38&lt;&gt;"", $F38&lt;&gt;""),
  "OK", "NG"),
"-")</f>
        <v>-</v>
      </c>
      <c r="M38" s="60" t="str" cm="1">
        <f t="array" ref="M38">IF(AND(
    $C38 &lt;= IF(
      INDEX($D$15:$D$26, MATCH(INDEX($B:$B, ROW()-$C38+1), $B$15:$B$26, 0)) = リスト!$O$9, 5,
      INDEX($D$15:$D$26, MATCH(INDEX($B:$B, ROW()-$C38+1), $B$15:$B$26, 0))
    ),
    $F38 &gt; 0
  ),
  IF(AND($H38&lt;&gt;"", $I38&lt;&gt;""),
  "OK", "NG"),
"-")</f>
        <v>-</v>
      </c>
      <c r="N38" s="60" t="str" cm="1">
        <f t="array" ref="N38">IF(
  $C38 &lt;= IF(
    INDEX($D$15:$D$26, MATCH(INDEX($B:$B, ROW()-$C38+1), $B$15:$B$26, 0)) = リスト!$O$9, 5,
    INDEX($D$15:$D$26, MATCH(INDEX($B:$B, ROW()-$C38+1), $B$15:$B$26, 0))
  ),
  IF(AND(
    LEN(SUBSTITUTE(SUBSTITUTE($D38,CHAR(10),""),CHAR(13),""))&lt;=1000, SUMPRODUCT(--ISNUMBER(FIND({"&lt;";"&gt;";"&amp;";"""";"'"}, $D38)))=0,
    LEN(SUBSTITUTE(SUBSTITUTE($H38,CHAR(10),""),CHAR(13),""))&lt;=1000, SUMPRODUCT(--ISNUMBER(FIND({"&lt;";"&gt;";"&amp;";"""";"'"}, $H38)))=0,
    LEN(SUBSTITUTE(SUBSTITUTE($I38,CHAR(10),""),CHAR(13),""))&lt;=300,  SUMPRODUCT(--ISNUMBER(FIND({"&lt;";"&gt;";"&amp;";"""";"'"}, $I38)))=0,
    OR($E38="", IF(ISNUMBER($E38), AND($E38=INT($E38), $E38&gt;=0, LEN(TEXT($E38,"0"))&lt;=12), FALSE)),
    OR($F38="", IF(ISNUMBER($F38), AND($F38=INT($F38), $F38&gt;=0, LEN(TEXT($F38,"0"))&lt;=12), FALSE))
  ),
  "OK", "NG"),
"-")</f>
        <v>-</v>
      </c>
      <c r="O38" s="60" t="str" cm="1">
        <f t="array" ref="O38">IF(
  $C38 &lt;= IF(
    INDEX($D$15:$D$26, MATCH(INDEX($B:$B, ROW()-$C38+1), $B$15:$B$26, 0)) = リスト!$O$9, 5,
    INDEX($D$15:$D$26, MATCH(INDEX($B:$B, ROW()-$C38+1), $B$15:$B$26, 0))
  ),
  IF(AND(ISNUMBER($E38), ISNUMBER($F38)),
    IF(AND(
        $E38 &gt;= $F38,
        IF(INDEX($B:$B, ROW()-$C38+1) = $B$31, $F38 &gt;= 100000, TRUE)
      ),
      "OK", "NG"),
  "-"),
"-")</f>
        <v>-</v>
      </c>
      <c r="P38" s="60" t="str" cm="1">
        <f t="array" ref="P38">IF(
  $C38 &gt; IF(
    INDEX($D$15:$D$26, MATCH(INDEX($B:$B, ROW()-$C38+1), $B$15:$B$26, 0)) = リスト!$O$9, 5,
    INDEX($D$15:$D$26, MATCH(INDEX($B:$B, ROW()-$C38+1), $B$15:$B$26, 0))
  ),
  IF(AND($D38="", $E38="", $F38="", $H38="", $I38=""), "OK", "NG"),
"-")</f>
        <v>OK</v>
      </c>
    </row>
    <row r="39" spans="2:16" ht="70.150000000000006" customHeight="1">
      <c r="B39" s="31"/>
      <c r="C39" s="33">
        <v>4</v>
      </c>
      <c r="D39" s="50"/>
      <c r="E39" s="55"/>
      <c r="F39" s="58"/>
      <c r="G39" s="80" t="str">
        <f t="shared" ref="G39:G90" si="2">IF(ISNUMBER($D$9),ROUNDDOWN(F39*$D$9,0),"-")</f>
        <v>-</v>
      </c>
      <c r="H39" s="50"/>
      <c r="I39" s="51"/>
      <c r="L39" s="60" t="str" cm="1">
        <f t="array" ref="L39">IF(
  $C39 &lt;= IF(
    INDEX($D$15:$D$26, MATCH(INDEX($B:$B, ROW()-$C39+1), $B$15:$B$26, 0)) = リスト!$O$9, 5,
    INDEX($D$15:$D$26, MATCH(INDEX($B:$B, ROW()-$C39+1), $B$15:$B$26, 0))
  ),
  IF(AND($D39&lt;&gt;"", $E39&lt;&gt;"", $F39&lt;&gt;""),
  "OK", "NG"),
"-")</f>
        <v>-</v>
      </c>
      <c r="M39" s="60" t="str" cm="1">
        <f t="array" ref="M39">IF(AND(
    $C39 &lt;= IF(
      INDEX($D$15:$D$26, MATCH(INDEX($B:$B, ROW()-$C39+1), $B$15:$B$26, 0)) = リスト!$O$9, 5,
      INDEX($D$15:$D$26, MATCH(INDEX($B:$B, ROW()-$C39+1), $B$15:$B$26, 0))
    ),
    $F39 &gt; 0
  ),
  IF(AND($H39&lt;&gt;"", $I39&lt;&gt;""),
  "OK", "NG"),
"-")</f>
        <v>-</v>
      </c>
      <c r="N39" s="60" t="str" cm="1">
        <f t="array" ref="N39">IF(
  $C39 &lt;= IF(
    INDEX($D$15:$D$26, MATCH(INDEX($B:$B, ROW()-$C39+1), $B$15:$B$26, 0)) = リスト!$O$9, 5,
    INDEX($D$15:$D$26, MATCH(INDEX($B:$B, ROW()-$C39+1), $B$15:$B$26, 0))
  ),
  IF(AND(
    LEN(SUBSTITUTE(SUBSTITUTE($D39,CHAR(10),""),CHAR(13),""))&lt;=1000, SUMPRODUCT(--ISNUMBER(FIND({"&lt;";"&gt;";"&amp;";"""";"'"}, $D39)))=0,
    LEN(SUBSTITUTE(SUBSTITUTE($H39,CHAR(10),""),CHAR(13),""))&lt;=1000, SUMPRODUCT(--ISNUMBER(FIND({"&lt;";"&gt;";"&amp;";"""";"'"}, $H39)))=0,
    LEN(SUBSTITUTE(SUBSTITUTE($I39,CHAR(10),""),CHAR(13),""))&lt;=300,  SUMPRODUCT(--ISNUMBER(FIND({"&lt;";"&gt;";"&amp;";"""";"'"}, $I39)))=0,
    OR($E39="", IF(ISNUMBER($E39), AND($E39=INT($E39), $E39&gt;=0, LEN(TEXT($E39,"0"))&lt;=12), FALSE)),
    OR($F39="", IF(ISNUMBER($F39), AND($F39=INT($F39), $F39&gt;=0, LEN(TEXT($F39,"0"))&lt;=12), FALSE))
  ),
  "OK", "NG"),
"-")</f>
        <v>-</v>
      </c>
      <c r="O39" s="60" t="str" cm="1">
        <f t="array" ref="O39">IF(
  $C39 &lt;= IF(
    INDEX($D$15:$D$26, MATCH(INDEX($B:$B, ROW()-$C39+1), $B$15:$B$26, 0)) = リスト!$O$9, 5,
    INDEX($D$15:$D$26, MATCH(INDEX($B:$B, ROW()-$C39+1), $B$15:$B$26, 0))
  ),
  IF(AND(ISNUMBER($E39), ISNUMBER($F39)),
    IF(AND(
        $E39 &gt;= $F39,
        IF(INDEX($B:$B, ROW()-$C39+1) = $B$31, $F39 &gt;= 100000, TRUE)
      ),
      "OK", "NG"),
  "-"),
"-")</f>
        <v>-</v>
      </c>
      <c r="P39" s="60" t="str" cm="1">
        <f t="array" ref="P39">IF(
  $C39 &gt; IF(
    INDEX($D$15:$D$26, MATCH(INDEX($B:$B, ROW()-$C39+1), $B$15:$B$26, 0)) = リスト!$O$9, 5,
    INDEX($D$15:$D$26, MATCH(INDEX($B:$B, ROW()-$C39+1), $B$15:$B$26, 0))
  ),
  IF(AND($D39="", $E39="", $F39="", $H39="", $I39=""), "OK", "NG"),
"-")</f>
        <v>OK</v>
      </c>
    </row>
    <row r="40" spans="2:16" ht="70.150000000000006" customHeight="1" thickBot="1">
      <c r="B40" s="32"/>
      <c r="C40" s="33">
        <v>5</v>
      </c>
      <c r="D40" s="52"/>
      <c r="E40" s="56"/>
      <c r="F40" s="59"/>
      <c r="G40" s="81" t="str">
        <f t="shared" si="2"/>
        <v>-</v>
      </c>
      <c r="H40" s="52"/>
      <c r="I40" s="53"/>
      <c r="L40" s="60" t="str" cm="1">
        <f t="array" ref="L40">IF(
  $C40 &lt;= IF(
    INDEX($D$15:$D$26, MATCH(INDEX($B:$B, ROW()-$C40+1), $B$15:$B$26, 0)) = リスト!$O$9, 5,
    INDEX($D$15:$D$26, MATCH(INDEX($B:$B, ROW()-$C40+1), $B$15:$B$26, 0))
  ),
  IF(AND($D40&lt;&gt;"", $E40&lt;&gt;"", $F40&lt;&gt;""),
  "OK", "NG"),
"-")</f>
        <v>-</v>
      </c>
      <c r="M40" s="60" t="str" cm="1">
        <f t="array" ref="M40">IF(AND(
    $C40 &lt;= IF(
      INDEX($D$15:$D$26, MATCH(INDEX($B:$B, ROW()-$C40+1), $B$15:$B$26, 0)) = リスト!$O$9, 5,
      INDEX($D$15:$D$26, MATCH(INDEX($B:$B, ROW()-$C40+1), $B$15:$B$26, 0))
    ),
    $F40 &gt; 0
  ),
  IF(AND($H40&lt;&gt;"", $I40&lt;&gt;""),
  "OK", "NG"),
"-")</f>
        <v>-</v>
      </c>
      <c r="N40" s="60" t="str" cm="1">
        <f t="array" ref="N40">IF(
  $C40 &lt;= IF(
    INDEX($D$15:$D$26, MATCH(INDEX($B:$B, ROW()-$C40+1), $B$15:$B$26, 0)) = リスト!$O$9, 5,
    INDEX($D$15:$D$26, MATCH(INDEX($B:$B, ROW()-$C40+1), $B$15:$B$26, 0))
  ),
  IF(AND(
    LEN(SUBSTITUTE(SUBSTITUTE($D40,CHAR(10),""),CHAR(13),""))&lt;=1000, SUMPRODUCT(--ISNUMBER(FIND({"&lt;";"&gt;";"&amp;";"""";"'"}, $D40)))=0,
    LEN(SUBSTITUTE(SUBSTITUTE($H40,CHAR(10),""),CHAR(13),""))&lt;=1000, SUMPRODUCT(--ISNUMBER(FIND({"&lt;";"&gt;";"&amp;";"""";"'"}, $H40)))=0,
    LEN(SUBSTITUTE(SUBSTITUTE($I40,CHAR(10),""),CHAR(13),""))&lt;=300,  SUMPRODUCT(--ISNUMBER(FIND({"&lt;";"&gt;";"&amp;";"""";"'"}, $I40)))=0,
    OR($E40="", IF(ISNUMBER($E40), AND($E40=INT($E40), $E40&gt;=0, LEN(TEXT($E40,"0"))&lt;=12), FALSE)),
    OR($F40="", IF(ISNUMBER($F40), AND($F40=INT($F40), $F40&gt;=0, LEN(TEXT($F40,"0"))&lt;=12), FALSE))
  ),
  "OK", "NG"),
"-")</f>
        <v>-</v>
      </c>
      <c r="O40" s="60" t="str" cm="1">
        <f t="array" ref="O40">IF(
  $C40 &lt;= IF(
    INDEX($D$15:$D$26, MATCH(INDEX($B:$B, ROW()-$C40+1), $B$15:$B$26, 0)) = リスト!$O$9, 5,
    INDEX($D$15:$D$26, MATCH(INDEX($B:$B, ROW()-$C40+1), $B$15:$B$26, 0))
  ),
  IF(AND(ISNUMBER($E40), ISNUMBER($F40)),
    IF(AND(
        $E40 &gt;= $F40,
        IF(INDEX($B:$B, ROW()-$C40+1) = $B$31, $F40 &gt;= 100000, TRUE)
      ),
      "OK", "NG"),
  "-"),
"-")</f>
        <v>-</v>
      </c>
      <c r="P40" s="60" t="str" cm="1">
        <f t="array" ref="P40">IF(
  $C40 &gt; IF(
    INDEX($D$15:$D$26, MATCH(INDEX($B:$B, ROW()-$C40+1), $B$15:$B$26, 0)) = リスト!$O$9, 5,
    INDEX($D$15:$D$26, MATCH(INDEX($B:$B, ROW()-$C40+1), $B$15:$B$26, 0))
  ),
  IF(AND($D40="", $E40="", $F40="", $H40="", $I40=""), "OK", "NG"),
"-")</f>
        <v>OK</v>
      </c>
    </row>
    <row r="41" spans="2:16" ht="70.150000000000006" customHeight="1" thickTop="1">
      <c r="B41" s="29" t="s">
        <v>141</v>
      </c>
      <c r="C41" s="33">
        <v>1</v>
      </c>
      <c r="D41" s="48"/>
      <c r="E41" s="54"/>
      <c r="F41" s="57"/>
      <c r="G41" s="79" t="str">
        <f t="shared" si="2"/>
        <v>-</v>
      </c>
      <c r="H41" s="48"/>
      <c r="I41" s="49"/>
      <c r="L41" s="60" t="str" cm="1">
        <f t="array" ref="L41">IF(
  $C41 &lt;= IF(
    INDEX($D$15:$D$26, MATCH(INDEX($B:$B, ROW()-$C41+1), $B$15:$B$26, 0)) = リスト!$O$9, 5,
    INDEX($D$15:$D$26, MATCH(INDEX($B:$B, ROW()-$C41+1), $B$15:$B$26, 0))
  ),
  IF(AND($D41&lt;&gt;"", $E41&lt;&gt;"", $F41&lt;&gt;""),
  "OK", "NG"),
"-")</f>
        <v>-</v>
      </c>
      <c r="M41" s="60" t="str" cm="1">
        <f t="array" ref="M41">IF(AND(
    $C41 &lt;= IF(
      INDEX($D$15:$D$26, MATCH(INDEX($B:$B, ROW()-$C41+1), $B$15:$B$26, 0)) = リスト!$O$9, 5,
      INDEX($D$15:$D$26, MATCH(INDEX($B:$B, ROW()-$C41+1), $B$15:$B$26, 0))
    ),
    $F41 &gt; 0
  ),
  IF(AND($H41&lt;&gt;"", $I41&lt;&gt;""),
  "OK", "NG"),
"-")</f>
        <v>-</v>
      </c>
      <c r="N41" s="60" t="str" cm="1">
        <f t="array" ref="N41">IF(
  $C41 &lt;= IF(
    INDEX($D$15:$D$26, MATCH(INDEX($B:$B, ROW()-$C41+1), $B$15:$B$26, 0)) = リスト!$O$9, 5,
    INDEX($D$15:$D$26, MATCH(INDEX($B:$B, ROW()-$C41+1), $B$15:$B$26, 0))
  ),
  IF(AND(
    LEN(SUBSTITUTE(SUBSTITUTE($D41,CHAR(10),""),CHAR(13),""))&lt;=1000, SUMPRODUCT(--ISNUMBER(FIND({"&lt;";"&gt;";"&amp;";"""";"'"}, $D41)))=0,
    LEN(SUBSTITUTE(SUBSTITUTE($H41,CHAR(10),""),CHAR(13),""))&lt;=1000, SUMPRODUCT(--ISNUMBER(FIND({"&lt;";"&gt;";"&amp;";"""";"'"}, $H41)))=0,
    LEN(SUBSTITUTE(SUBSTITUTE($I41,CHAR(10),""),CHAR(13),""))&lt;=300,  SUMPRODUCT(--ISNUMBER(FIND({"&lt;";"&gt;";"&amp;";"""";"'"}, $I41)))=0,
    OR($E41="", IF(ISNUMBER($E41), AND($E41=INT($E41), $E41&gt;=0, LEN(TEXT($E41,"0"))&lt;=12), FALSE)),
    OR($F41="", IF(ISNUMBER($F41), AND($F41=INT($F41), $F41&gt;=0, LEN(TEXT($F41,"0"))&lt;=12), FALSE))
  ),
  "OK", "NG"),
"-")</f>
        <v>-</v>
      </c>
      <c r="O41" s="60" t="str" cm="1">
        <f t="array" ref="O41">IF(
  $C41 &lt;= IF(
    INDEX($D$15:$D$26, MATCH(INDEX($B:$B, ROW()-$C41+1), $B$15:$B$26, 0)) = リスト!$O$9, 5,
    INDEX($D$15:$D$26, MATCH(INDEX($B:$B, ROW()-$C41+1), $B$15:$B$26, 0))
  ),
  IF(AND(ISNUMBER($E41), ISNUMBER($F41)),
    IF(AND(
        $E41 &gt;= $F41,
        IF(INDEX($B:$B, ROW()-$C41+1) = $B$31, $F41 &gt;= 100000, TRUE)
      ),
      "OK", "NG"),
  "-"),
"-")</f>
        <v>-</v>
      </c>
      <c r="P41" s="60" t="str" cm="1">
        <f t="array" ref="P41">IF(
  $C41 &gt; IF(
    INDEX($D$15:$D$26, MATCH(INDEX($B:$B, ROW()-$C41+1), $B$15:$B$26, 0)) = リスト!$O$9, 5,
    INDEX($D$15:$D$26, MATCH(INDEX($B:$B, ROW()-$C41+1), $B$15:$B$26, 0))
  ),
  IF(AND($D41="", $E41="", $F41="", $H41="", $I41=""), "OK", "NG"),
"-")</f>
        <v>OK</v>
      </c>
    </row>
    <row r="42" spans="2:16" ht="70.150000000000006" customHeight="1">
      <c r="B42" s="31"/>
      <c r="C42" s="33">
        <v>2</v>
      </c>
      <c r="D42" s="50"/>
      <c r="E42" s="55"/>
      <c r="F42" s="58"/>
      <c r="G42" s="80" t="str">
        <f t="shared" si="2"/>
        <v>-</v>
      </c>
      <c r="H42" s="50"/>
      <c r="I42" s="51"/>
      <c r="L42" s="60" t="str" cm="1">
        <f t="array" ref="L42">IF(
  $C42 &lt;= IF(
    INDEX($D$15:$D$26, MATCH(INDEX($B:$B, ROW()-$C42+1), $B$15:$B$26, 0)) = リスト!$O$9, 5,
    INDEX($D$15:$D$26, MATCH(INDEX($B:$B, ROW()-$C42+1), $B$15:$B$26, 0))
  ),
  IF(AND($D42&lt;&gt;"", $E42&lt;&gt;"", $F42&lt;&gt;""),
  "OK", "NG"),
"-")</f>
        <v>-</v>
      </c>
      <c r="M42" s="60" t="str" cm="1">
        <f t="array" ref="M42">IF(AND(
    $C42 &lt;= IF(
      INDEX($D$15:$D$26, MATCH(INDEX($B:$B, ROW()-$C42+1), $B$15:$B$26, 0)) = リスト!$O$9, 5,
      INDEX($D$15:$D$26, MATCH(INDEX($B:$B, ROW()-$C42+1), $B$15:$B$26, 0))
    ),
    $F42 &gt; 0
  ),
  IF(AND($H42&lt;&gt;"", $I42&lt;&gt;""),
  "OK", "NG"),
"-")</f>
        <v>-</v>
      </c>
      <c r="N42" s="60" t="str" cm="1">
        <f t="array" ref="N42">IF(
  $C42 &lt;= IF(
    INDEX($D$15:$D$26, MATCH(INDEX($B:$B, ROW()-$C42+1), $B$15:$B$26, 0)) = リスト!$O$9, 5,
    INDEX($D$15:$D$26, MATCH(INDEX($B:$B, ROW()-$C42+1), $B$15:$B$26, 0))
  ),
  IF(AND(
    LEN(SUBSTITUTE(SUBSTITUTE($D42,CHAR(10),""),CHAR(13),""))&lt;=1000, SUMPRODUCT(--ISNUMBER(FIND({"&lt;";"&gt;";"&amp;";"""";"'"}, $D42)))=0,
    LEN(SUBSTITUTE(SUBSTITUTE($H42,CHAR(10),""),CHAR(13),""))&lt;=1000, SUMPRODUCT(--ISNUMBER(FIND({"&lt;";"&gt;";"&amp;";"""";"'"}, $H42)))=0,
    LEN(SUBSTITUTE(SUBSTITUTE($I42,CHAR(10),""),CHAR(13),""))&lt;=300,  SUMPRODUCT(--ISNUMBER(FIND({"&lt;";"&gt;";"&amp;";"""";"'"}, $I42)))=0,
    OR($E42="", IF(ISNUMBER($E42), AND($E42=INT($E42), $E42&gt;=0, LEN(TEXT($E42,"0"))&lt;=12), FALSE)),
    OR($F42="", IF(ISNUMBER($F42), AND($F42=INT($F42), $F42&gt;=0, LEN(TEXT($F42,"0"))&lt;=12), FALSE))
  ),
  "OK", "NG"),
"-")</f>
        <v>-</v>
      </c>
      <c r="O42" s="60" t="str" cm="1">
        <f t="array" ref="O42">IF(
  $C42 &lt;= IF(
    INDEX($D$15:$D$26, MATCH(INDEX($B:$B, ROW()-$C42+1), $B$15:$B$26, 0)) = リスト!$O$9, 5,
    INDEX($D$15:$D$26, MATCH(INDEX($B:$B, ROW()-$C42+1), $B$15:$B$26, 0))
  ),
  IF(AND(ISNUMBER($E42), ISNUMBER($F42)),
    IF(AND(
        $E42 &gt;= $F42,
        IF(INDEX($B:$B, ROW()-$C42+1) = $B$31, $F42 &gt;= 100000, TRUE)
      ),
      "OK", "NG"),
  "-"),
"-")</f>
        <v>-</v>
      </c>
      <c r="P42" s="60" t="str" cm="1">
        <f t="array" ref="P42">IF(
  $C42 &gt; IF(
    INDEX($D$15:$D$26, MATCH(INDEX($B:$B, ROW()-$C42+1), $B$15:$B$26, 0)) = リスト!$O$9, 5,
    INDEX($D$15:$D$26, MATCH(INDEX($B:$B, ROW()-$C42+1), $B$15:$B$26, 0))
  ),
  IF(AND($D42="", $E42="", $F42="", $H42="", $I42=""), "OK", "NG"),
"-")</f>
        <v>OK</v>
      </c>
    </row>
    <row r="43" spans="2:16" ht="70.150000000000006" customHeight="1">
      <c r="B43" s="31"/>
      <c r="C43" s="33">
        <v>3</v>
      </c>
      <c r="D43" s="50"/>
      <c r="E43" s="55"/>
      <c r="F43" s="58"/>
      <c r="G43" s="80" t="str">
        <f t="shared" si="2"/>
        <v>-</v>
      </c>
      <c r="H43" s="50"/>
      <c r="I43" s="51"/>
      <c r="L43" s="60" t="str" cm="1">
        <f t="array" ref="L43">IF(
  $C43 &lt;= IF(
    INDEX($D$15:$D$26, MATCH(INDEX($B:$B, ROW()-$C43+1), $B$15:$B$26, 0)) = リスト!$O$9, 5,
    INDEX($D$15:$D$26, MATCH(INDEX($B:$B, ROW()-$C43+1), $B$15:$B$26, 0))
  ),
  IF(AND($D43&lt;&gt;"", $E43&lt;&gt;"", $F43&lt;&gt;""),
  "OK", "NG"),
"-")</f>
        <v>-</v>
      </c>
      <c r="M43" s="60" t="str" cm="1">
        <f t="array" ref="M43">IF(AND(
    $C43 &lt;= IF(
      INDEX($D$15:$D$26, MATCH(INDEX($B:$B, ROW()-$C43+1), $B$15:$B$26, 0)) = リスト!$O$9, 5,
      INDEX($D$15:$D$26, MATCH(INDEX($B:$B, ROW()-$C43+1), $B$15:$B$26, 0))
    ),
    $F43 &gt; 0
  ),
  IF(AND($H43&lt;&gt;"", $I43&lt;&gt;""),
  "OK", "NG"),
"-")</f>
        <v>-</v>
      </c>
      <c r="N43" s="60" t="str" cm="1">
        <f t="array" ref="N43">IF(
  $C43 &lt;= IF(
    INDEX($D$15:$D$26, MATCH(INDEX($B:$B, ROW()-$C43+1), $B$15:$B$26, 0)) = リスト!$O$9, 5,
    INDEX($D$15:$D$26, MATCH(INDEX($B:$B, ROW()-$C43+1), $B$15:$B$26, 0))
  ),
  IF(AND(
    LEN(SUBSTITUTE(SUBSTITUTE($D43,CHAR(10),""),CHAR(13),""))&lt;=1000, SUMPRODUCT(--ISNUMBER(FIND({"&lt;";"&gt;";"&amp;";"""";"'"}, $D43)))=0,
    LEN(SUBSTITUTE(SUBSTITUTE($H43,CHAR(10),""),CHAR(13),""))&lt;=1000, SUMPRODUCT(--ISNUMBER(FIND({"&lt;";"&gt;";"&amp;";"""";"'"}, $H43)))=0,
    LEN(SUBSTITUTE(SUBSTITUTE($I43,CHAR(10),""),CHAR(13),""))&lt;=300,  SUMPRODUCT(--ISNUMBER(FIND({"&lt;";"&gt;";"&amp;";"""";"'"}, $I43)))=0,
    OR($E43="", IF(ISNUMBER($E43), AND($E43=INT($E43), $E43&gt;=0, LEN(TEXT($E43,"0"))&lt;=12), FALSE)),
    OR($F43="", IF(ISNUMBER($F43), AND($F43=INT($F43), $F43&gt;=0, LEN(TEXT($F43,"0"))&lt;=12), FALSE))
  ),
  "OK", "NG"),
"-")</f>
        <v>-</v>
      </c>
      <c r="O43" s="60" t="str" cm="1">
        <f t="array" ref="O43">IF(
  $C43 &lt;= IF(
    INDEX($D$15:$D$26, MATCH(INDEX($B:$B, ROW()-$C43+1), $B$15:$B$26, 0)) = リスト!$O$9, 5,
    INDEX($D$15:$D$26, MATCH(INDEX($B:$B, ROW()-$C43+1), $B$15:$B$26, 0))
  ),
  IF(AND(ISNUMBER($E43), ISNUMBER($F43)),
    IF(AND(
        $E43 &gt;= $F43,
        IF(INDEX($B:$B, ROW()-$C43+1) = $B$31, $F43 &gt;= 100000, TRUE)
      ),
      "OK", "NG"),
  "-"),
"-")</f>
        <v>-</v>
      </c>
      <c r="P43" s="60" t="str" cm="1">
        <f t="array" ref="P43">IF(
  $C43 &gt; IF(
    INDEX($D$15:$D$26, MATCH(INDEX($B:$B, ROW()-$C43+1), $B$15:$B$26, 0)) = リスト!$O$9, 5,
    INDEX($D$15:$D$26, MATCH(INDEX($B:$B, ROW()-$C43+1), $B$15:$B$26, 0))
  ),
  IF(AND($D43="", $E43="", $F43="", $H43="", $I43=""), "OK", "NG"),
"-")</f>
        <v>OK</v>
      </c>
    </row>
    <row r="44" spans="2:16" ht="70.150000000000006" customHeight="1">
      <c r="B44" s="31"/>
      <c r="C44" s="33">
        <v>4</v>
      </c>
      <c r="D44" s="50"/>
      <c r="E44" s="55"/>
      <c r="F44" s="58"/>
      <c r="G44" s="80" t="str">
        <f t="shared" si="2"/>
        <v>-</v>
      </c>
      <c r="H44" s="50"/>
      <c r="I44" s="51"/>
      <c r="L44" s="60" t="str" cm="1">
        <f t="array" ref="L44">IF(
  $C44 &lt;= IF(
    INDEX($D$15:$D$26, MATCH(INDEX($B:$B, ROW()-$C44+1), $B$15:$B$26, 0)) = リスト!$O$9, 5,
    INDEX($D$15:$D$26, MATCH(INDEX($B:$B, ROW()-$C44+1), $B$15:$B$26, 0))
  ),
  IF(AND($D44&lt;&gt;"", $E44&lt;&gt;"", $F44&lt;&gt;""),
  "OK", "NG"),
"-")</f>
        <v>-</v>
      </c>
      <c r="M44" s="60" t="str" cm="1">
        <f t="array" ref="M44">IF(AND(
    $C44 &lt;= IF(
      INDEX($D$15:$D$26, MATCH(INDEX($B:$B, ROW()-$C44+1), $B$15:$B$26, 0)) = リスト!$O$9, 5,
      INDEX($D$15:$D$26, MATCH(INDEX($B:$B, ROW()-$C44+1), $B$15:$B$26, 0))
    ),
    $F44 &gt; 0
  ),
  IF(AND($H44&lt;&gt;"", $I44&lt;&gt;""),
  "OK", "NG"),
"-")</f>
        <v>-</v>
      </c>
      <c r="N44" s="60" t="str" cm="1">
        <f t="array" ref="N44">IF(
  $C44 &lt;= IF(
    INDEX($D$15:$D$26, MATCH(INDEX($B:$B, ROW()-$C44+1), $B$15:$B$26, 0)) = リスト!$O$9, 5,
    INDEX($D$15:$D$26, MATCH(INDEX($B:$B, ROW()-$C44+1), $B$15:$B$26, 0))
  ),
  IF(AND(
    LEN(SUBSTITUTE(SUBSTITUTE($D44,CHAR(10),""),CHAR(13),""))&lt;=1000, SUMPRODUCT(--ISNUMBER(FIND({"&lt;";"&gt;";"&amp;";"""";"'"}, $D44)))=0,
    LEN(SUBSTITUTE(SUBSTITUTE($H44,CHAR(10),""),CHAR(13),""))&lt;=1000, SUMPRODUCT(--ISNUMBER(FIND({"&lt;";"&gt;";"&amp;";"""";"'"}, $H44)))=0,
    LEN(SUBSTITUTE(SUBSTITUTE($I44,CHAR(10),""),CHAR(13),""))&lt;=300,  SUMPRODUCT(--ISNUMBER(FIND({"&lt;";"&gt;";"&amp;";"""";"'"}, $I44)))=0,
    OR($E44="", IF(ISNUMBER($E44), AND($E44=INT($E44), $E44&gt;=0, LEN(TEXT($E44,"0"))&lt;=12), FALSE)),
    OR($F44="", IF(ISNUMBER($F44), AND($F44=INT($F44), $F44&gt;=0, LEN(TEXT($F44,"0"))&lt;=12), FALSE))
  ),
  "OK", "NG"),
"-")</f>
        <v>-</v>
      </c>
      <c r="O44" s="60" t="str" cm="1">
        <f t="array" ref="O44">IF(
  $C44 &lt;= IF(
    INDEX($D$15:$D$26, MATCH(INDEX($B:$B, ROW()-$C44+1), $B$15:$B$26, 0)) = リスト!$O$9, 5,
    INDEX($D$15:$D$26, MATCH(INDEX($B:$B, ROW()-$C44+1), $B$15:$B$26, 0))
  ),
  IF(AND(ISNUMBER($E44), ISNUMBER($F44)),
    IF(AND(
        $E44 &gt;= $F44,
        IF(INDEX($B:$B, ROW()-$C44+1) = $B$31, $F44 &gt;= 100000, TRUE)
      ),
      "OK", "NG"),
  "-"),
"-")</f>
        <v>-</v>
      </c>
      <c r="P44" s="60" t="str" cm="1">
        <f t="array" ref="P44">IF(
  $C44 &gt; IF(
    INDEX($D$15:$D$26, MATCH(INDEX($B:$B, ROW()-$C44+1), $B$15:$B$26, 0)) = リスト!$O$9, 5,
    INDEX($D$15:$D$26, MATCH(INDEX($B:$B, ROW()-$C44+1), $B$15:$B$26, 0))
  ),
  IF(AND($D44="", $E44="", $F44="", $H44="", $I44=""), "OK", "NG"),
"-")</f>
        <v>OK</v>
      </c>
    </row>
    <row r="45" spans="2:16" ht="70.150000000000006" customHeight="1" thickBot="1">
      <c r="B45" s="32"/>
      <c r="C45" s="33">
        <v>5</v>
      </c>
      <c r="D45" s="52"/>
      <c r="E45" s="56"/>
      <c r="F45" s="59"/>
      <c r="G45" s="81" t="str">
        <f t="shared" si="2"/>
        <v>-</v>
      </c>
      <c r="H45" s="52"/>
      <c r="I45" s="53"/>
      <c r="L45" s="60" t="str" cm="1">
        <f t="array" ref="L45">IF(
  $C45 &lt;= IF(
    INDEX($D$15:$D$26, MATCH(INDEX($B:$B, ROW()-$C45+1), $B$15:$B$26, 0)) = リスト!$O$9, 5,
    INDEX($D$15:$D$26, MATCH(INDEX($B:$B, ROW()-$C45+1), $B$15:$B$26, 0))
  ),
  IF(AND($D45&lt;&gt;"", $E45&lt;&gt;"", $F45&lt;&gt;""),
  "OK", "NG"),
"-")</f>
        <v>-</v>
      </c>
      <c r="M45" s="60" t="str" cm="1">
        <f t="array" ref="M45">IF(AND(
    $C45 &lt;= IF(
      INDEX($D$15:$D$26, MATCH(INDEX($B:$B, ROW()-$C45+1), $B$15:$B$26, 0)) = リスト!$O$9, 5,
      INDEX($D$15:$D$26, MATCH(INDEX($B:$B, ROW()-$C45+1), $B$15:$B$26, 0))
    ),
    $F45 &gt; 0
  ),
  IF(AND($H45&lt;&gt;"", $I45&lt;&gt;""),
  "OK", "NG"),
"-")</f>
        <v>-</v>
      </c>
      <c r="N45" s="60" t="str" cm="1">
        <f t="array" ref="N45">IF(
  $C45 &lt;= IF(
    INDEX($D$15:$D$26, MATCH(INDEX($B:$B, ROW()-$C45+1), $B$15:$B$26, 0)) = リスト!$O$9, 5,
    INDEX($D$15:$D$26, MATCH(INDEX($B:$B, ROW()-$C45+1), $B$15:$B$26, 0))
  ),
  IF(AND(
    LEN(SUBSTITUTE(SUBSTITUTE($D45,CHAR(10),""),CHAR(13),""))&lt;=1000, SUMPRODUCT(--ISNUMBER(FIND({"&lt;";"&gt;";"&amp;";"""";"'"}, $D45)))=0,
    LEN(SUBSTITUTE(SUBSTITUTE($H45,CHAR(10),""),CHAR(13),""))&lt;=1000, SUMPRODUCT(--ISNUMBER(FIND({"&lt;";"&gt;";"&amp;";"""";"'"}, $H45)))=0,
    LEN(SUBSTITUTE(SUBSTITUTE($I45,CHAR(10),""),CHAR(13),""))&lt;=300,  SUMPRODUCT(--ISNUMBER(FIND({"&lt;";"&gt;";"&amp;";"""";"'"}, $I45)))=0,
    OR($E45="", IF(ISNUMBER($E45), AND($E45=INT($E45), $E45&gt;=0, LEN(TEXT($E45,"0"))&lt;=12), FALSE)),
    OR($F45="", IF(ISNUMBER($F45), AND($F45=INT($F45), $F45&gt;=0, LEN(TEXT($F45,"0"))&lt;=12), FALSE))
  ),
  "OK", "NG"),
"-")</f>
        <v>-</v>
      </c>
      <c r="O45" s="60" t="str" cm="1">
        <f t="array" ref="O45">IF(
  $C45 &lt;= IF(
    INDEX($D$15:$D$26, MATCH(INDEX($B:$B, ROW()-$C45+1), $B$15:$B$26, 0)) = リスト!$O$9, 5,
    INDEX($D$15:$D$26, MATCH(INDEX($B:$B, ROW()-$C45+1), $B$15:$B$26, 0))
  ),
  IF(AND(ISNUMBER($E45), ISNUMBER($F45)),
    IF(AND(
        $E45 &gt;= $F45,
        IF(INDEX($B:$B, ROW()-$C45+1) = $B$31, $F45 &gt;= 100000, TRUE)
      ),
      "OK", "NG"),
  "-"),
"-")</f>
        <v>-</v>
      </c>
      <c r="P45" s="60" t="str" cm="1">
        <f t="array" ref="P45">IF(
  $C45 &gt; IF(
    INDEX($D$15:$D$26, MATCH(INDEX($B:$B, ROW()-$C45+1), $B$15:$B$26, 0)) = リスト!$O$9, 5,
    INDEX($D$15:$D$26, MATCH(INDEX($B:$B, ROW()-$C45+1), $B$15:$B$26, 0))
  ),
  IF(AND($D45="", $E45="", $F45="", $H45="", $I45=""), "OK", "NG"),
"-")</f>
        <v>OK</v>
      </c>
    </row>
    <row r="46" spans="2:16" ht="70.150000000000006" customHeight="1" thickTop="1">
      <c r="B46" s="29" t="s">
        <v>142</v>
      </c>
      <c r="C46" s="33">
        <v>1</v>
      </c>
      <c r="D46" s="48"/>
      <c r="E46" s="54"/>
      <c r="F46" s="57"/>
      <c r="G46" s="79" t="str">
        <f t="shared" si="2"/>
        <v>-</v>
      </c>
      <c r="H46" s="48"/>
      <c r="I46" s="49"/>
      <c r="L46" s="60" t="str" cm="1">
        <f t="array" ref="L46">IF(
  $C46 &lt;= IF(
    INDEX($D$15:$D$26, MATCH(INDEX($B:$B, ROW()-$C46+1), $B$15:$B$26, 0)) = リスト!$O$9, 5,
    INDEX($D$15:$D$26, MATCH(INDEX($B:$B, ROW()-$C46+1), $B$15:$B$26, 0))
  ),
  IF(AND($D46&lt;&gt;"", $E46&lt;&gt;"", $F46&lt;&gt;""),
  "OK", "NG"),
"-")</f>
        <v>-</v>
      </c>
      <c r="M46" s="60" t="str" cm="1">
        <f t="array" ref="M46">IF(AND(
    $C46 &lt;= IF(
      INDEX($D$15:$D$26, MATCH(INDEX($B:$B, ROW()-$C46+1), $B$15:$B$26, 0)) = リスト!$O$9, 5,
      INDEX($D$15:$D$26, MATCH(INDEX($B:$B, ROW()-$C46+1), $B$15:$B$26, 0))
    ),
    $F46 &gt; 0
  ),
  IF(AND($H46&lt;&gt;"", $I46&lt;&gt;""),
  "OK", "NG"),
"-")</f>
        <v>-</v>
      </c>
      <c r="N46" s="60" t="str" cm="1">
        <f t="array" ref="N46">IF(
  $C46 &lt;= IF(
    INDEX($D$15:$D$26, MATCH(INDEX($B:$B, ROW()-$C46+1), $B$15:$B$26, 0)) = リスト!$O$9, 5,
    INDEX($D$15:$D$26, MATCH(INDEX($B:$B, ROW()-$C46+1), $B$15:$B$26, 0))
  ),
  IF(AND(
    LEN(SUBSTITUTE(SUBSTITUTE($D46,CHAR(10),""),CHAR(13),""))&lt;=1000, SUMPRODUCT(--ISNUMBER(FIND({"&lt;";"&gt;";"&amp;";"""";"'"}, $D46)))=0,
    LEN(SUBSTITUTE(SUBSTITUTE($H46,CHAR(10),""),CHAR(13),""))&lt;=1000, SUMPRODUCT(--ISNUMBER(FIND({"&lt;";"&gt;";"&amp;";"""";"'"}, $H46)))=0,
    LEN(SUBSTITUTE(SUBSTITUTE($I46,CHAR(10),""),CHAR(13),""))&lt;=300,  SUMPRODUCT(--ISNUMBER(FIND({"&lt;";"&gt;";"&amp;";"""";"'"}, $I46)))=0,
    OR($E46="", IF(ISNUMBER($E46), AND($E46=INT($E46), $E46&gt;=0, LEN(TEXT($E46,"0"))&lt;=12), FALSE)),
    OR($F46="", IF(ISNUMBER($F46), AND($F46=INT($F46), $F46&gt;=0, LEN(TEXT($F46,"0"))&lt;=12), FALSE))
  ),
  "OK", "NG"),
"-")</f>
        <v>-</v>
      </c>
      <c r="O46" s="60" t="str" cm="1">
        <f t="array" ref="O46">IF(
  $C46 &lt;= IF(
    INDEX($D$15:$D$26, MATCH(INDEX($B:$B, ROW()-$C46+1), $B$15:$B$26, 0)) = リスト!$O$9, 5,
    INDEX($D$15:$D$26, MATCH(INDEX($B:$B, ROW()-$C46+1), $B$15:$B$26, 0))
  ),
  IF(AND(ISNUMBER($E46), ISNUMBER($F46)),
    IF(AND(
        $E46 &gt;= $F46,
        IF(INDEX($B:$B, ROW()-$C46+1) = $B$31, $F46 &gt;= 100000, TRUE)
      ),
      "OK", "NG"),
  "-"),
"-")</f>
        <v>-</v>
      </c>
      <c r="P46" s="60" t="str" cm="1">
        <f t="array" ref="P46">IF(
  $C46 &gt; IF(
    INDEX($D$15:$D$26, MATCH(INDEX($B:$B, ROW()-$C46+1), $B$15:$B$26, 0)) = リスト!$O$9, 5,
    INDEX($D$15:$D$26, MATCH(INDEX($B:$B, ROW()-$C46+1), $B$15:$B$26, 0))
  ),
  IF(AND($D46="", $E46="", $F46="", $H46="", $I46=""), "OK", "NG"),
"-")</f>
        <v>OK</v>
      </c>
    </row>
    <row r="47" spans="2:16" ht="70.150000000000006" customHeight="1">
      <c r="B47" s="124" t="s">
        <v>161</v>
      </c>
      <c r="C47" s="33">
        <v>2</v>
      </c>
      <c r="D47" s="50"/>
      <c r="E47" s="55"/>
      <c r="F47" s="58"/>
      <c r="G47" s="80" t="str">
        <f t="shared" si="2"/>
        <v>-</v>
      </c>
      <c r="H47" s="50"/>
      <c r="I47" s="51"/>
      <c r="L47" s="60" t="str" cm="1">
        <f t="array" ref="L47">IF(
  $C47 &lt;= IF(
    INDEX($D$15:$D$26, MATCH(INDEX($B:$B, ROW()-$C47+1), $B$15:$B$26, 0)) = リスト!$O$9, 5,
    INDEX($D$15:$D$26, MATCH(INDEX($B:$B, ROW()-$C47+1), $B$15:$B$26, 0))
  ),
  IF(AND($D47&lt;&gt;"", $E47&lt;&gt;"", $F47&lt;&gt;""),
  "OK", "NG"),
"-")</f>
        <v>-</v>
      </c>
      <c r="M47" s="60" t="str" cm="1">
        <f t="array" ref="M47">IF(AND(
    $C47 &lt;= IF(
      INDEX($D$15:$D$26, MATCH(INDEX($B:$B, ROW()-$C47+1), $B$15:$B$26, 0)) = リスト!$O$9, 5,
      INDEX($D$15:$D$26, MATCH(INDEX($B:$B, ROW()-$C47+1), $B$15:$B$26, 0))
    ),
    $F47 &gt; 0
  ),
  IF(AND($H47&lt;&gt;"", $I47&lt;&gt;""),
  "OK", "NG"),
"-")</f>
        <v>-</v>
      </c>
      <c r="N47" s="60" t="str" cm="1">
        <f t="array" ref="N47">IF(
  $C47 &lt;= IF(
    INDEX($D$15:$D$26, MATCH(INDEX($B:$B, ROW()-$C47+1), $B$15:$B$26, 0)) = リスト!$O$9, 5,
    INDEX($D$15:$D$26, MATCH(INDEX($B:$B, ROW()-$C47+1), $B$15:$B$26, 0))
  ),
  IF(AND(
    LEN(SUBSTITUTE(SUBSTITUTE($D47,CHAR(10),""),CHAR(13),""))&lt;=1000, SUMPRODUCT(--ISNUMBER(FIND({"&lt;";"&gt;";"&amp;";"""";"'"}, $D47)))=0,
    LEN(SUBSTITUTE(SUBSTITUTE($H47,CHAR(10),""),CHAR(13),""))&lt;=1000, SUMPRODUCT(--ISNUMBER(FIND({"&lt;";"&gt;";"&amp;";"""";"'"}, $H47)))=0,
    LEN(SUBSTITUTE(SUBSTITUTE($I47,CHAR(10),""),CHAR(13),""))&lt;=300,  SUMPRODUCT(--ISNUMBER(FIND({"&lt;";"&gt;";"&amp;";"""";"'"}, $I47)))=0,
    OR($E47="", IF(ISNUMBER($E47), AND($E47=INT($E47), $E47&gt;=0, LEN(TEXT($E47,"0"))&lt;=12), FALSE)),
    OR($F47="", IF(ISNUMBER($F47), AND($F47=INT($F47), $F47&gt;=0, LEN(TEXT($F47,"0"))&lt;=12), FALSE))
  ),
  "OK", "NG"),
"-")</f>
        <v>-</v>
      </c>
      <c r="O47" s="60" t="str" cm="1">
        <f t="array" ref="O47">IF(
  $C47 &lt;= IF(
    INDEX($D$15:$D$26, MATCH(INDEX($B:$B, ROW()-$C47+1), $B$15:$B$26, 0)) = リスト!$O$9, 5,
    INDEX($D$15:$D$26, MATCH(INDEX($B:$B, ROW()-$C47+1), $B$15:$B$26, 0))
  ),
  IF(AND(ISNUMBER($E47), ISNUMBER($F47)),
    IF(AND(
        $E47 &gt;= $F47,
        IF(INDEX($B:$B, ROW()-$C47+1) = $B$31, $F47 &gt;= 100000, TRUE)
      ),
      "OK", "NG"),
  "-"),
"-")</f>
        <v>-</v>
      </c>
      <c r="P47" s="60" t="str" cm="1">
        <f t="array" ref="P47">IF(
  $C47 &gt; IF(
    INDEX($D$15:$D$26, MATCH(INDEX($B:$B, ROW()-$C47+1), $B$15:$B$26, 0)) = リスト!$O$9, 5,
    INDEX($D$15:$D$26, MATCH(INDEX($B:$B, ROW()-$C47+1), $B$15:$B$26, 0))
  ),
  IF(AND($D47="", $E47="", $F47="", $H47="", $I47=""), "OK", "NG"),
"-")</f>
        <v>OK</v>
      </c>
    </row>
    <row r="48" spans="2:16" ht="70.150000000000006" customHeight="1">
      <c r="B48" s="31"/>
      <c r="C48" s="33">
        <v>3</v>
      </c>
      <c r="D48" s="50"/>
      <c r="E48" s="55"/>
      <c r="F48" s="58"/>
      <c r="G48" s="80" t="str">
        <f t="shared" si="2"/>
        <v>-</v>
      </c>
      <c r="H48" s="50"/>
      <c r="I48" s="51"/>
      <c r="L48" s="60" t="str" cm="1">
        <f t="array" ref="L48">IF(
  $C48 &lt;= IF(
    INDEX($D$15:$D$26, MATCH(INDEX($B:$B, ROW()-$C48+1), $B$15:$B$26, 0)) = リスト!$O$9, 5,
    INDEX($D$15:$D$26, MATCH(INDEX($B:$B, ROW()-$C48+1), $B$15:$B$26, 0))
  ),
  IF(AND($D48&lt;&gt;"", $E48&lt;&gt;"", $F48&lt;&gt;""),
  "OK", "NG"),
"-")</f>
        <v>-</v>
      </c>
      <c r="M48" s="60" t="str" cm="1">
        <f t="array" ref="M48">IF(AND(
    $C48 &lt;= IF(
      INDEX($D$15:$D$26, MATCH(INDEX($B:$B, ROW()-$C48+1), $B$15:$B$26, 0)) = リスト!$O$9, 5,
      INDEX($D$15:$D$26, MATCH(INDEX($B:$B, ROW()-$C48+1), $B$15:$B$26, 0))
    ),
    $F48 &gt; 0
  ),
  IF(AND($H48&lt;&gt;"", $I48&lt;&gt;""),
  "OK", "NG"),
"-")</f>
        <v>-</v>
      </c>
      <c r="N48" s="60" t="str" cm="1">
        <f t="array" ref="N48">IF(
  $C48 &lt;= IF(
    INDEX($D$15:$D$26, MATCH(INDEX($B:$B, ROW()-$C48+1), $B$15:$B$26, 0)) = リスト!$O$9, 5,
    INDEX($D$15:$D$26, MATCH(INDEX($B:$B, ROW()-$C48+1), $B$15:$B$26, 0))
  ),
  IF(AND(
    LEN(SUBSTITUTE(SUBSTITUTE($D48,CHAR(10),""),CHAR(13),""))&lt;=1000, SUMPRODUCT(--ISNUMBER(FIND({"&lt;";"&gt;";"&amp;";"""";"'"}, $D48)))=0,
    LEN(SUBSTITUTE(SUBSTITUTE($H48,CHAR(10),""),CHAR(13),""))&lt;=1000, SUMPRODUCT(--ISNUMBER(FIND({"&lt;";"&gt;";"&amp;";"""";"'"}, $H48)))=0,
    LEN(SUBSTITUTE(SUBSTITUTE($I48,CHAR(10),""),CHAR(13),""))&lt;=300,  SUMPRODUCT(--ISNUMBER(FIND({"&lt;";"&gt;";"&amp;";"""";"'"}, $I48)))=0,
    OR($E48="", IF(ISNUMBER($E48), AND($E48=INT($E48), $E48&gt;=0, LEN(TEXT($E48,"0"))&lt;=12), FALSE)),
    OR($F48="", IF(ISNUMBER($F48), AND($F48=INT($F48), $F48&gt;=0, LEN(TEXT($F48,"0"))&lt;=12), FALSE))
  ),
  "OK", "NG"),
"-")</f>
        <v>-</v>
      </c>
      <c r="O48" s="60" t="str" cm="1">
        <f t="array" ref="O48">IF(
  $C48 &lt;= IF(
    INDEX($D$15:$D$26, MATCH(INDEX($B:$B, ROW()-$C48+1), $B$15:$B$26, 0)) = リスト!$O$9, 5,
    INDEX($D$15:$D$26, MATCH(INDEX($B:$B, ROW()-$C48+1), $B$15:$B$26, 0))
  ),
  IF(AND(ISNUMBER($E48), ISNUMBER($F48)),
    IF(AND(
        $E48 &gt;= $F48,
        IF(INDEX($B:$B, ROW()-$C48+1) = $B$31, $F48 &gt;= 100000, TRUE)
      ),
      "OK", "NG"),
  "-"),
"-")</f>
        <v>-</v>
      </c>
      <c r="P48" s="60" t="str" cm="1">
        <f t="array" ref="P48">IF(
  $C48 &gt; IF(
    INDEX($D$15:$D$26, MATCH(INDEX($B:$B, ROW()-$C48+1), $B$15:$B$26, 0)) = リスト!$O$9, 5,
    INDEX($D$15:$D$26, MATCH(INDEX($B:$B, ROW()-$C48+1), $B$15:$B$26, 0))
  ),
  IF(AND($D48="", $E48="", $F48="", $H48="", $I48=""), "OK", "NG"),
"-")</f>
        <v>OK</v>
      </c>
    </row>
    <row r="49" spans="2:16" ht="70.150000000000006" customHeight="1">
      <c r="B49" s="31"/>
      <c r="C49" s="33">
        <v>4</v>
      </c>
      <c r="D49" s="50"/>
      <c r="E49" s="55"/>
      <c r="F49" s="58"/>
      <c r="G49" s="80" t="str">
        <f t="shared" si="2"/>
        <v>-</v>
      </c>
      <c r="H49" s="50"/>
      <c r="I49" s="51"/>
      <c r="L49" s="60" t="str" cm="1">
        <f t="array" ref="L49">IF(
  $C49 &lt;= IF(
    INDEX($D$15:$D$26, MATCH(INDEX($B:$B, ROW()-$C49+1), $B$15:$B$26, 0)) = リスト!$O$9, 5,
    INDEX($D$15:$D$26, MATCH(INDEX($B:$B, ROW()-$C49+1), $B$15:$B$26, 0))
  ),
  IF(AND($D49&lt;&gt;"", $E49&lt;&gt;"", $F49&lt;&gt;""),
  "OK", "NG"),
"-")</f>
        <v>-</v>
      </c>
      <c r="M49" s="60" t="str" cm="1">
        <f t="array" ref="M49">IF(AND(
    $C49 &lt;= IF(
      INDEX($D$15:$D$26, MATCH(INDEX($B:$B, ROW()-$C49+1), $B$15:$B$26, 0)) = リスト!$O$9, 5,
      INDEX($D$15:$D$26, MATCH(INDEX($B:$B, ROW()-$C49+1), $B$15:$B$26, 0))
    ),
    $F49 &gt; 0
  ),
  IF(AND($H49&lt;&gt;"", $I49&lt;&gt;""),
  "OK", "NG"),
"-")</f>
        <v>-</v>
      </c>
      <c r="N49" s="60" t="str" cm="1">
        <f t="array" ref="N49">IF(
  $C49 &lt;= IF(
    INDEX($D$15:$D$26, MATCH(INDEX($B:$B, ROW()-$C49+1), $B$15:$B$26, 0)) = リスト!$O$9, 5,
    INDEX($D$15:$D$26, MATCH(INDEX($B:$B, ROW()-$C49+1), $B$15:$B$26, 0))
  ),
  IF(AND(
    LEN(SUBSTITUTE(SUBSTITUTE($D49,CHAR(10),""),CHAR(13),""))&lt;=1000, SUMPRODUCT(--ISNUMBER(FIND({"&lt;";"&gt;";"&amp;";"""";"'"}, $D49)))=0,
    LEN(SUBSTITUTE(SUBSTITUTE($H49,CHAR(10),""),CHAR(13),""))&lt;=1000, SUMPRODUCT(--ISNUMBER(FIND({"&lt;";"&gt;";"&amp;";"""";"'"}, $H49)))=0,
    LEN(SUBSTITUTE(SUBSTITUTE($I49,CHAR(10),""),CHAR(13),""))&lt;=300,  SUMPRODUCT(--ISNUMBER(FIND({"&lt;";"&gt;";"&amp;";"""";"'"}, $I49)))=0,
    OR($E49="", IF(ISNUMBER($E49), AND($E49=INT($E49), $E49&gt;=0, LEN(TEXT($E49,"0"))&lt;=12), FALSE)),
    OR($F49="", IF(ISNUMBER($F49), AND($F49=INT($F49), $F49&gt;=0, LEN(TEXT($F49,"0"))&lt;=12), FALSE))
  ),
  "OK", "NG"),
"-")</f>
        <v>-</v>
      </c>
      <c r="O49" s="60" t="str" cm="1">
        <f t="array" ref="O49">IF(
  $C49 &lt;= IF(
    INDEX($D$15:$D$26, MATCH(INDEX($B:$B, ROW()-$C49+1), $B$15:$B$26, 0)) = リスト!$O$9, 5,
    INDEX($D$15:$D$26, MATCH(INDEX($B:$B, ROW()-$C49+1), $B$15:$B$26, 0))
  ),
  IF(AND(ISNUMBER($E49), ISNUMBER($F49)),
    IF(AND(
        $E49 &gt;= $F49,
        IF(INDEX($B:$B, ROW()-$C49+1) = $B$31, $F49 &gt;= 100000, TRUE)
      ),
      "OK", "NG"),
  "-"),
"-")</f>
        <v>-</v>
      </c>
      <c r="P49" s="60" t="str" cm="1">
        <f t="array" ref="P49">IF(
  $C49 &gt; IF(
    INDEX($D$15:$D$26, MATCH(INDEX($B:$B, ROW()-$C49+1), $B$15:$B$26, 0)) = リスト!$O$9, 5,
    INDEX($D$15:$D$26, MATCH(INDEX($B:$B, ROW()-$C49+1), $B$15:$B$26, 0))
  ),
  IF(AND($D49="", $E49="", $F49="", $H49="", $I49=""), "OK", "NG"),
"-")</f>
        <v>OK</v>
      </c>
    </row>
    <row r="50" spans="2:16" ht="70.150000000000006" customHeight="1" thickBot="1">
      <c r="B50" s="32"/>
      <c r="C50" s="33">
        <v>5</v>
      </c>
      <c r="D50" s="52"/>
      <c r="E50" s="56"/>
      <c r="F50" s="59"/>
      <c r="G50" s="81" t="str">
        <f t="shared" si="2"/>
        <v>-</v>
      </c>
      <c r="H50" s="52"/>
      <c r="I50" s="53"/>
      <c r="L50" s="60" t="str" cm="1">
        <f t="array" ref="L50">IF(
  $C50 &lt;= IF(
    INDEX($D$15:$D$26, MATCH(INDEX($B:$B, ROW()-$C50+1), $B$15:$B$26, 0)) = リスト!$O$9, 5,
    INDEX($D$15:$D$26, MATCH(INDEX($B:$B, ROW()-$C50+1), $B$15:$B$26, 0))
  ),
  IF(AND($D50&lt;&gt;"", $E50&lt;&gt;"", $F50&lt;&gt;""),
  "OK", "NG"),
"-")</f>
        <v>-</v>
      </c>
      <c r="M50" s="60" t="str" cm="1">
        <f t="array" ref="M50">IF(AND(
    $C50 &lt;= IF(
      INDEX($D$15:$D$26, MATCH(INDEX($B:$B, ROW()-$C50+1), $B$15:$B$26, 0)) = リスト!$O$9, 5,
      INDEX($D$15:$D$26, MATCH(INDEX($B:$B, ROW()-$C50+1), $B$15:$B$26, 0))
    ),
    $F50 &gt; 0
  ),
  IF(AND($H50&lt;&gt;"", $I50&lt;&gt;""),
  "OK", "NG"),
"-")</f>
        <v>-</v>
      </c>
      <c r="N50" s="60" t="str" cm="1">
        <f t="array" ref="N50">IF(
  $C50 &lt;= IF(
    INDEX($D$15:$D$26, MATCH(INDEX($B:$B, ROW()-$C50+1), $B$15:$B$26, 0)) = リスト!$O$9, 5,
    INDEX($D$15:$D$26, MATCH(INDEX($B:$B, ROW()-$C50+1), $B$15:$B$26, 0))
  ),
  IF(AND(
    LEN(SUBSTITUTE(SUBSTITUTE($D50,CHAR(10),""),CHAR(13),""))&lt;=1000, SUMPRODUCT(--ISNUMBER(FIND({"&lt;";"&gt;";"&amp;";"""";"'"}, $D50)))=0,
    LEN(SUBSTITUTE(SUBSTITUTE($H50,CHAR(10),""),CHAR(13),""))&lt;=1000, SUMPRODUCT(--ISNUMBER(FIND({"&lt;";"&gt;";"&amp;";"""";"'"}, $H50)))=0,
    LEN(SUBSTITUTE(SUBSTITUTE($I50,CHAR(10),""),CHAR(13),""))&lt;=300,  SUMPRODUCT(--ISNUMBER(FIND({"&lt;";"&gt;";"&amp;";"""";"'"}, $I50)))=0,
    OR($E50="", IF(ISNUMBER($E50), AND($E50=INT($E50), $E50&gt;=0, LEN(TEXT($E50,"0"))&lt;=12), FALSE)),
    OR($F50="", IF(ISNUMBER($F50), AND($F50=INT($F50), $F50&gt;=0, LEN(TEXT($F50,"0"))&lt;=12), FALSE))
  ),
  "OK", "NG"),
"-")</f>
        <v>-</v>
      </c>
      <c r="O50" s="60" t="str" cm="1">
        <f t="array" ref="O50">IF(
  $C50 &lt;= IF(
    INDEX($D$15:$D$26, MATCH(INDEX($B:$B, ROW()-$C50+1), $B$15:$B$26, 0)) = リスト!$O$9, 5,
    INDEX($D$15:$D$26, MATCH(INDEX($B:$B, ROW()-$C50+1), $B$15:$B$26, 0))
  ),
  IF(AND(ISNUMBER($E50), ISNUMBER($F50)),
    IF(AND(
        $E50 &gt;= $F50,
        IF(INDEX($B:$B, ROW()-$C50+1) = $B$31, $F50 &gt;= 100000, TRUE)
      ),
      "OK", "NG"),
  "-"),
"-")</f>
        <v>-</v>
      </c>
      <c r="P50" s="60" t="str" cm="1">
        <f t="array" ref="P50">IF(
  $C50 &gt; IF(
    INDEX($D$15:$D$26, MATCH(INDEX($B:$B, ROW()-$C50+1), $B$15:$B$26, 0)) = リスト!$O$9, 5,
    INDEX($D$15:$D$26, MATCH(INDEX($B:$B, ROW()-$C50+1), $B$15:$B$26, 0))
  ),
  IF(AND($D50="", $E50="", $F50="", $H50="", $I50=""), "OK", "NG"),
"-")</f>
        <v>OK</v>
      </c>
    </row>
    <row r="51" spans="2:16" ht="70.150000000000006" customHeight="1" thickTop="1">
      <c r="B51" s="29" t="s">
        <v>143</v>
      </c>
      <c r="C51" s="33">
        <v>1</v>
      </c>
      <c r="D51" s="48"/>
      <c r="E51" s="54"/>
      <c r="F51" s="57"/>
      <c r="G51" s="79" t="str">
        <f t="shared" si="2"/>
        <v>-</v>
      </c>
      <c r="H51" s="48"/>
      <c r="I51" s="49"/>
      <c r="L51" s="60" t="str" cm="1">
        <f t="array" ref="L51">IF(
  $C51 &lt;= IF(
    INDEX($D$15:$D$26, MATCH(INDEX($B:$B, ROW()-$C51+1), $B$15:$B$26, 0)) = リスト!$O$9, 5,
    INDEX($D$15:$D$26, MATCH(INDEX($B:$B, ROW()-$C51+1), $B$15:$B$26, 0))
  ),
  IF(AND($D51&lt;&gt;"", $E51&lt;&gt;"", $F51&lt;&gt;""),
  "OK", "NG"),
"-")</f>
        <v>-</v>
      </c>
      <c r="M51" s="60" t="str" cm="1">
        <f t="array" ref="M51">IF(AND(
    $C51 &lt;= IF(
      INDEX($D$15:$D$26, MATCH(INDEX($B:$B, ROW()-$C51+1), $B$15:$B$26, 0)) = リスト!$O$9, 5,
      INDEX($D$15:$D$26, MATCH(INDEX($B:$B, ROW()-$C51+1), $B$15:$B$26, 0))
    ),
    $F51 &gt; 0
  ),
  IF(AND($H51&lt;&gt;"", $I51&lt;&gt;""),
  "OK", "NG"),
"-")</f>
        <v>-</v>
      </c>
      <c r="N51" s="60" t="str" cm="1">
        <f t="array" ref="N51">IF(
  $C51 &lt;= IF(
    INDEX($D$15:$D$26, MATCH(INDEX($B:$B, ROW()-$C51+1), $B$15:$B$26, 0)) = リスト!$O$9, 5,
    INDEX($D$15:$D$26, MATCH(INDEX($B:$B, ROW()-$C51+1), $B$15:$B$26, 0))
  ),
  IF(AND(
    LEN(SUBSTITUTE(SUBSTITUTE($D51,CHAR(10),""),CHAR(13),""))&lt;=1000, SUMPRODUCT(--ISNUMBER(FIND({"&lt;";"&gt;";"&amp;";"""";"'"}, $D51)))=0,
    LEN(SUBSTITUTE(SUBSTITUTE($H51,CHAR(10),""),CHAR(13),""))&lt;=1000, SUMPRODUCT(--ISNUMBER(FIND({"&lt;";"&gt;";"&amp;";"""";"'"}, $H51)))=0,
    LEN(SUBSTITUTE(SUBSTITUTE($I51,CHAR(10),""),CHAR(13),""))&lt;=300,  SUMPRODUCT(--ISNUMBER(FIND({"&lt;";"&gt;";"&amp;";"""";"'"}, $I51)))=0,
    OR($E51="", IF(ISNUMBER($E51), AND($E51=INT($E51), $E51&gt;=0, LEN(TEXT($E51,"0"))&lt;=12), FALSE)),
    OR($F51="", IF(ISNUMBER($F51), AND($F51=INT($F51), $F51&gt;=0, LEN(TEXT($F51,"0"))&lt;=12), FALSE))
  ),
  "OK", "NG"),
"-")</f>
        <v>-</v>
      </c>
      <c r="O51" s="60" t="str" cm="1">
        <f t="array" ref="O51">IF(
  $C51 &lt;= IF(
    INDEX($D$15:$D$26, MATCH(INDEX($B:$B, ROW()-$C51+1), $B$15:$B$26, 0)) = リスト!$O$9, 5,
    INDEX($D$15:$D$26, MATCH(INDEX($B:$B, ROW()-$C51+1), $B$15:$B$26, 0))
  ),
  IF(AND(ISNUMBER($E51), ISNUMBER($F51)),
    IF(AND(
        $E51 &gt;= $F51,
        IF(INDEX($B:$B, ROW()-$C51+1) = $B$31, $F51 &gt;= 100000, TRUE)
      ),
      "OK", "NG"),
  "-"),
"-")</f>
        <v>-</v>
      </c>
      <c r="P51" s="60" t="str" cm="1">
        <f t="array" ref="P51">IF(
  $C51 &gt; IF(
    INDEX($D$15:$D$26, MATCH(INDEX($B:$B, ROW()-$C51+1), $B$15:$B$26, 0)) = リスト!$O$9, 5,
    INDEX($D$15:$D$26, MATCH(INDEX($B:$B, ROW()-$C51+1), $B$15:$B$26, 0))
  ),
  IF(AND($D51="", $E51="", $F51="", $H51="", $I51=""), "OK", "NG"),
"-")</f>
        <v>OK</v>
      </c>
    </row>
    <row r="52" spans="2:16" ht="70.150000000000006" customHeight="1">
      <c r="B52" s="124" t="s">
        <v>161</v>
      </c>
      <c r="C52" s="33">
        <v>2</v>
      </c>
      <c r="D52" s="50"/>
      <c r="E52" s="55"/>
      <c r="F52" s="58"/>
      <c r="G52" s="80" t="str">
        <f t="shared" si="2"/>
        <v>-</v>
      </c>
      <c r="H52" s="50"/>
      <c r="I52" s="51"/>
      <c r="L52" s="60" t="str" cm="1">
        <f t="array" ref="L52">IF(
  $C52 &lt;= IF(
    INDEX($D$15:$D$26, MATCH(INDEX($B:$B, ROW()-$C52+1), $B$15:$B$26, 0)) = リスト!$O$9, 5,
    INDEX($D$15:$D$26, MATCH(INDEX($B:$B, ROW()-$C52+1), $B$15:$B$26, 0))
  ),
  IF(AND($D52&lt;&gt;"", $E52&lt;&gt;"", $F52&lt;&gt;""),
  "OK", "NG"),
"-")</f>
        <v>-</v>
      </c>
      <c r="M52" s="60" t="str" cm="1">
        <f t="array" ref="M52">IF(AND(
    $C52 &lt;= IF(
      INDEX($D$15:$D$26, MATCH(INDEX($B:$B, ROW()-$C52+1), $B$15:$B$26, 0)) = リスト!$O$9, 5,
      INDEX($D$15:$D$26, MATCH(INDEX($B:$B, ROW()-$C52+1), $B$15:$B$26, 0))
    ),
    $F52 &gt; 0
  ),
  IF(AND($H52&lt;&gt;"", $I52&lt;&gt;""),
  "OK", "NG"),
"-")</f>
        <v>-</v>
      </c>
      <c r="N52" s="60" t="str" cm="1">
        <f t="array" ref="N52">IF(
  $C52 &lt;= IF(
    INDEX($D$15:$D$26, MATCH(INDEX($B:$B, ROW()-$C52+1), $B$15:$B$26, 0)) = リスト!$O$9, 5,
    INDEX($D$15:$D$26, MATCH(INDEX($B:$B, ROW()-$C52+1), $B$15:$B$26, 0))
  ),
  IF(AND(
    LEN(SUBSTITUTE(SUBSTITUTE($D52,CHAR(10),""),CHAR(13),""))&lt;=1000, SUMPRODUCT(--ISNUMBER(FIND({"&lt;";"&gt;";"&amp;";"""";"'"}, $D52)))=0,
    LEN(SUBSTITUTE(SUBSTITUTE($H52,CHAR(10),""),CHAR(13),""))&lt;=1000, SUMPRODUCT(--ISNUMBER(FIND({"&lt;";"&gt;";"&amp;";"""";"'"}, $H52)))=0,
    LEN(SUBSTITUTE(SUBSTITUTE($I52,CHAR(10),""),CHAR(13),""))&lt;=300,  SUMPRODUCT(--ISNUMBER(FIND({"&lt;";"&gt;";"&amp;";"""";"'"}, $I52)))=0,
    OR($E52="", IF(ISNUMBER($E52), AND($E52=INT($E52), $E52&gt;=0, LEN(TEXT($E52,"0"))&lt;=12), FALSE)),
    OR($F52="", IF(ISNUMBER($F52), AND($F52=INT($F52), $F52&gt;=0, LEN(TEXT($F52,"0"))&lt;=12), FALSE))
  ),
  "OK", "NG"),
"-")</f>
        <v>-</v>
      </c>
      <c r="O52" s="60" t="str" cm="1">
        <f t="array" ref="O52">IF(
  $C52 &lt;= IF(
    INDEX($D$15:$D$26, MATCH(INDEX($B:$B, ROW()-$C52+1), $B$15:$B$26, 0)) = リスト!$O$9, 5,
    INDEX($D$15:$D$26, MATCH(INDEX($B:$B, ROW()-$C52+1), $B$15:$B$26, 0))
  ),
  IF(AND(ISNUMBER($E52), ISNUMBER($F52)),
    IF(AND(
        $E52 &gt;= $F52,
        IF(INDEX($B:$B, ROW()-$C52+1) = $B$31, $F52 &gt;= 100000, TRUE)
      ),
      "OK", "NG"),
  "-"),
"-")</f>
        <v>-</v>
      </c>
      <c r="P52" s="60" t="str" cm="1">
        <f t="array" ref="P52">IF(
  $C52 &gt; IF(
    INDEX($D$15:$D$26, MATCH(INDEX($B:$B, ROW()-$C52+1), $B$15:$B$26, 0)) = リスト!$O$9, 5,
    INDEX($D$15:$D$26, MATCH(INDEX($B:$B, ROW()-$C52+1), $B$15:$B$26, 0))
  ),
  IF(AND($D52="", $E52="", $F52="", $H52="", $I52=""), "OK", "NG"),
"-")</f>
        <v>OK</v>
      </c>
    </row>
    <row r="53" spans="2:16" ht="70.150000000000006" customHeight="1">
      <c r="B53" s="31"/>
      <c r="C53" s="33">
        <v>3</v>
      </c>
      <c r="D53" s="50"/>
      <c r="E53" s="55"/>
      <c r="F53" s="58"/>
      <c r="G53" s="80" t="str">
        <f t="shared" si="2"/>
        <v>-</v>
      </c>
      <c r="H53" s="50"/>
      <c r="I53" s="51"/>
      <c r="L53" s="60" t="str" cm="1">
        <f t="array" ref="L53">IF(
  $C53 &lt;= IF(
    INDEX($D$15:$D$26, MATCH(INDEX($B:$B, ROW()-$C53+1), $B$15:$B$26, 0)) = リスト!$O$9, 5,
    INDEX($D$15:$D$26, MATCH(INDEX($B:$B, ROW()-$C53+1), $B$15:$B$26, 0))
  ),
  IF(AND($D53&lt;&gt;"", $E53&lt;&gt;"", $F53&lt;&gt;""),
  "OK", "NG"),
"-")</f>
        <v>-</v>
      </c>
      <c r="M53" s="60" t="str" cm="1">
        <f t="array" ref="M53">IF(AND(
    $C53 &lt;= IF(
      INDEX($D$15:$D$26, MATCH(INDEX($B:$B, ROW()-$C53+1), $B$15:$B$26, 0)) = リスト!$O$9, 5,
      INDEX($D$15:$D$26, MATCH(INDEX($B:$B, ROW()-$C53+1), $B$15:$B$26, 0))
    ),
    $F53 &gt; 0
  ),
  IF(AND($H53&lt;&gt;"", $I53&lt;&gt;""),
  "OK", "NG"),
"-")</f>
        <v>-</v>
      </c>
      <c r="N53" s="60" t="str" cm="1">
        <f t="array" ref="N53">IF(
  $C53 &lt;= IF(
    INDEX($D$15:$D$26, MATCH(INDEX($B:$B, ROW()-$C53+1), $B$15:$B$26, 0)) = リスト!$O$9, 5,
    INDEX($D$15:$D$26, MATCH(INDEX($B:$B, ROW()-$C53+1), $B$15:$B$26, 0))
  ),
  IF(AND(
    LEN(SUBSTITUTE(SUBSTITUTE($D53,CHAR(10),""),CHAR(13),""))&lt;=1000, SUMPRODUCT(--ISNUMBER(FIND({"&lt;";"&gt;";"&amp;";"""";"'"}, $D53)))=0,
    LEN(SUBSTITUTE(SUBSTITUTE($H53,CHAR(10),""),CHAR(13),""))&lt;=1000, SUMPRODUCT(--ISNUMBER(FIND({"&lt;";"&gt;";"&amp;";"""";"'"}, $H53)))=0,
    LEN(SUBSTITUTE(SUBSTITUTE($I53,CHAR(10),""),CHAR(13),""))&lt;=300,  SUMPRODUCT(--ISNUMBER(FIND({"&lt;";"&gt;";"&amp;";"""";"'"}, $I53)))=0,
    OR($E53="", IF(ISNUMBER($E53), AND($E53=INT($E53), $E53&gt;=0, LEN(TEXT($E53,"0"))&lt;=12), FALSE)),
    OR($F53="", IF(ISNUMBER($F53), AND($F53=INT($F53), $F53&gt;=0, LEN(TEXT($F53,"0"))&lt;=12), FALSE))
  ),
  "OK", "NG"),
"-")</f>
        <v>-</v>
      </c>
      <c r="O53" s="60" t="str" cm="1">
        <f t="array" ref="O53">IF(
  $C53 &lt;= IF(
    INDEX($D$15:$D$26, MATCH(INDEX($B:$B, ROW()-$C53+1), $B$15:$B$26, 0)) = リスト!$O$9, 5,
    INDEX($D$15:$D$26, MATCH(INDEX($B:$B, ROW()-$C53+1), $B$15:$B$26, 0))
  ),
  IF(AND(ISNUMBER($E53), ISNUMBER($F53)),
    IF(AND(
        $E53 &gt;= $F53,
        IF(INDEX($B:$B, ROW()-$C53+1) = $B$31, $F53 &gt;= 100000, TRUE)
      ),
      "OK", "NG"),
  "-"),
"-")</f>
        <v>-</v>
      </c>
      <c r="P53" s="60" t="str" cm="1">
        <f t="array" ref="P53">IF(
  $C53 &gt; IF(
    INDEX($D$15:$D$26, MATCH(INDEX($B:$B, ROW()-$C53+1), $B$15:$B$26, 0)) = リスト!$O$9, 5,
    INDEX($D$15:$D$26, MATCH(INDEX($B:$B, ROW()-$C53+1), $B$15:$B$26, 0))
  ),
  IF(AND($D53="", $E53="", $F53="", $H53="", $I53=""), "OK", "NG"),
"-")</f>
        <v>OK</v>
      </c>
    </row>
    <row r="54" spans="2:16" ht="70.150000000000006" customHeight="1">
      <c r="B54" s="31"/>
      <c r="C54" s="33">
        <v>4</v>
      </c>
      <c r="D54" s="50"/>
      <c r="E54" s="55"/>
      <c r="F54" s="58"/>
      <c r="G54" s="80" t="str">
        <f t="shared" si="2"/>
        <v>-</v>
      </c>
      <c r="H54" s="50"/>
      <c r="I54" s="51"/>
      <c r="L54" s="60" t="str" cm="1">
        <f t="array" ref="L54">IF(
  $C54 &lt;= IF(
    INDEX($D$15:$D$26, MATCH(INDEX($B:$B, ROW()-$C54+1), $B$15:$B$26, 0)) = リスト!$O$9, 5,
    INDEX($D$15:$D$26, MATCH(INDEX($B:$B, ROW()-$C54+1), $B$15:$B$26, 0))
  ),
  IF(AND($D54&lt;&gt;"", $E54&lt;&gt;"", $F54&lt;&gt;""),
  "OK", "NG"),
"-")</f>
        <v>-</v>
      </c>
      <c r="M54" s="60" t="str" cm="1">
        <f t="array" ref="M54">IF(AND(
    $C54 &lt;= IF(
      INDEX($D$15:$D$26, MATCH(INDEX($B:$B, ROW()-$C54+1), $B$15:$B$26, 0)) = リスト!$O$9, 5,
      INDEX($D$15:$D$26, MATCH(INDEX($B:$B, ROW()-$C54+1), $B$15:$B$26, 0))
    ),
    $F54 &gt; 0
  ),
  IF(AND($H54&lt;&gt;"", $I54&lt;&gt;""),
  "OK", "NG"),
"-")</f>
        <v>-</v>
      </c>
      <c r="N54" s="60" t="str" cm="1">
        <f t="array" ref="N54">IF(
  $C54 &lt;= IF(
    INDEX($D$15:$D$26, MATCH(INDEX($B:$B, ROW()-$C54+1), $B$15:$B$26, 0)) = リスト!$O$9, 5,
    INDEX($D$15:$D$26, MATCH(INDEX($B:$B, ROW()-$C54+1), $B$15:$B$26, 0))
  ),
  IF(AND(
    LEN(SUBSTITUTE(SUBSTITUTE($D54,CHAR(10),""),CHAR(13),""))&lt;=1000, SUMPRODUCT(--ISNUMBER(FIND({"&lt;";"&gt;";"&amp;";"""";"'"}, $D54)))=0,
    LEN(SUBSTITUTE(SUBSTITUTE($H54,CHAR(10),""),CHAR(13),""))&lt;=1000, SUMPRODUCT(--ISNUMBER(FIND({"&lt;";"&gt;";"&amp;";"""";"'"}, $H54)))=0,
    LEN(SUBSTITUTE(SUBSTITUTE($I54,CHAR(10),""),CHAR(13),""))&lt;=300,  SUMPRODUCT(--ISNUMBER(FIND({"&lt;";"&gt;";"&amp;";"""";"'"}, $I54)))=0,
    OR($E54="", IF(ISNUMBER($E54), AND($E54=INT($E54), $E54&gt;=0, LEN(TEXT($E54,"0"))&lt;=12), FALSE)),
    OR($F54="", IF(ISNUMBER($F54), AND($F54=INT($F54), $F54&gt;=0, LEN(TEXT($F54,"0"))&lt;=12), FALSE))
  ),
  "OK", "NG"),
"-")</f>
        <v>-</v>
      </c>
      <c r="O54" s="60" t="str" cm="1">
        <f t="array" ref="O54">IF(
  $C54 &lt;= IF(
    INDEX($D$15:$D$26, MATCH(INDEX($B:$B, ROW()-$C54+1), $B$15:$B$26, 0)) = リスト!$O$9, 5,
    INDEX($D$15:$D$26, MATCH(INDEX($B:$B, ROW()-$C54+1), $B$15:$B$26, 0))
  ),
  IF(AND(ISNUMBER($E54), ISNUMBER($F54)),
    IF(AND(
        $E54 &gt;= $F54,
        IF(INDEX($B:$B, ROW()-$C54+1) = $B$31, $F54 &gt;= 100000, TRUE)
      ),
      "OK", "NG"),
  "-"),
"-")</f>
        <v>-</v>
      </c>
      <c r="P54" s="60" t="str" cm="1">
        <f t="array" ref="P54">IF(
  $C54 &gt; IF(
    INDEX($D$15:$D$26, MATCH(INDEX($B:$B, ROW()-$C54+1), $B$15:$B$26, 0)) = リスト!$O$9, 5,
    INDEX($D$15:$D$26, MATCH(INDEX($B:$B, ROW()-$C54+1), $B$15:$B$26, 0))
  ),
  IF(AND($D54="", $E54="", $F54="", $H54="", $I54=""), "OK", "NG"),
"-")</f>
        <v>OK</v>
      </c>
    </row>
    <row r="55" spans="2:16" ht="70.150000000000006" customHeight="1" thickBot="1">
      <c r="B55" s="32"/>
      <c r="C55" s="33">
        <v>5</v>
      </c>
      <c r="D55" s="52"/>
      <c r="E55" s="56"/>
      <c r="F55" s="59"/>
      <c r="G55" s="81" t="str">
        <f t="shared" si="2"/>
        <v>-</v>
      </c>
      <c r="H55" s="52"/>
      <c r="I55" s="53"/>
      <c r="L55" s="60" t="str" cm="1">
        <f t="array" ref="L55">IF(
  $C55 &lt;= IF(
    INDEX($D$15:$D$26, MATCH(INDEX($B:$B, ROW()-$C55+1), $B$15:$B$26, 0)) = リスト!$O$9, 5,
    INDEX($D$15:$D$26, MATCH(INDEX($B:$B, ROW()-$C55+1), $B$15:$B$26, 0))
  ),
  IF(AND($D55&lt;&gt;"", $E55&lt;&gt;"", $F55&lt;&gt;""),
  "OK", "NG"),
"-")</f>
        <v>-</v>
      </c>
      <c r="M55" s="60" t="str" cm="1">
        <f t="array" ref="M55">IF(AND(
    $C55 &lt;= IF(
      INDEX($D$15:$D$26, MATCH(INDEX($B:$B, ROW()-$C55+1), $B$15:$B$26, 0)) = リスト!$O$9, 5,
      INDEX($D$15:$D$26, MATCH(INDEX($B:$B, ROW()-$C55+1), $B$15:$B$26, 0))
    ),
    $F55 &gt; 0
  ),
  IF(AND($H55&lt;&gt;"", $I55&lt;&gt;""),
  "OK", "NG"),
"-")</f>
        <v>-</v>
      </c>
      <c r="N55" s="60" t="str" cm="1">
        <f t="array" ref="N55">IF(
  $C55 &lt;= IF(
    INDEX($D$15:$D$26, MATCH(INDEX($B:$B, ROW()-$C55+1), $B$15:$B$26, 0)) = リスト!$O$9, 5,
    INDEX($D$15:$D$26, MATCH(INDEX($B:$B, ROW()-$C55+1), $B$15:$B$26, 0))
  ),
  IF(AND(
    LEN(SUBSTITUTE(SUBSTITUTE($D55,CHAR(10),""),CHAR(13),""))&lt;=1000, SUMPRODUCT(--ISNUMBER(FIND({"&lt;";"&gt;";"&amp;";"""";"'"}, $D55)))=0,
    LEN(SUBSTITUTE(SUBSTITUTE($H55,CHAR(10),""),CHAR(13),""))&lt;=1000, SUMPRODUCT(--ISNUMBER(FIND({"&lt;";"&gt;";"&amp;";"""";"'"}, $H55)))=0,
    LEN(SUBSTITUTE(SUBSTITUTE($I55,CHAR(10),""),CHAR(13),""))&lt;=300,  SUMPRODUCT(--ISNUMBER(FIND({"&lt;";"&gt;";"&amp;";"""";"'"}, $I55)))=0,
    OR($E55="", IF(ISNUMBER($E55), AND($E55=INT($E55), $E55&gt;=0, LEN(TEXT($E55,"0"))&lt;=12), FALSE)),
    OR($F55="", IF(ISNUMBER($F55), AND($F55=INT($F55), $F55&gt;=0, LEN(TEXT($F55,"0"))&lt;=12), FALSE))
  ),
  "OK", "NG"),
"-")</f>
        <v>-</v>
      </c>
      <c r="O55" s="60" t="str" cm="1">
        <f t="array" ref="O55">IF(
  $C55 &lt;= IF(
    INDEX($D$15:$D$26, MATCH(INDEX($B:$B, ROW()-$C55+1), $B$15:$B$26, 0)) = リスト!$O$9, 5,
    INDEX($D$15:$D$26, MATCH(INDEX($B:$B, ROW()-$C55+1), $B$15:$B$26, 0))
  ),
  IF(AND(ISNUMBER($E55), ISNUMBER($F55)),
    IF(AND(
        $E55 &gt;= $F55,
        IF(INDEX($B:$B, ROW()-$C55+1) = $B$31, $F55 &gt;= 100000, TRUE)
      ),
      "OK", "NG"),
  "-"),
"-")</f>
        <v>-</v>
      </c>
      <c r="P55" s="60" t="str" cm="1">
        <f t="array" ref="P55">IF(
  $C55 &gt; IF(
    INDEX($D$15:$D$26, MATCH(INDEX($B:$B, ROW()-$C55+1), $B$15:$B$26, 0)) = リスト!$O$9, 5,
    INDEX($D$15:$D$26, MATCH(INDEX($B:$B, ROW()-$C55+1), $B$15:$B$26, 0))
  ),
  IF(AND($D55="", $E55="", $F55="", $H55="", $I55=""), "OK", "NG"),
"-")</f>
        <v>OK</v>
      </c>
    </row>
    <row r="56" spans="2:16" ht="70.150000000000006" customHeight="1" thickTop="1">
      <c r="B56" s="29" t="s">
        <v>144</v>
      </c>
      <c r="C56" s="33">
        <v>1</v>
      </c>
      <c r="D56" s="48"/>
      <c r="E56" s="54"/>
      <c r="F56" s="57"/>
      <c r="G56" s="79" t="str">
        <f t="shared" si="2"/>
        <v>-</v>
      </c>
      <c r="H56" s="48"/>
      <c r="I56" s="49"/>
      <c r="L56" s="60" t="str" cm="1">
        <f t="array" ref="L56">IF(
  $C56 &lt;= IF(
    INDEX($D$15:$D$26, MATCH(INDEX($B:$B, ROW()-$C56+1), $B$15:$B$26, 0)) = リスト!$O$9, 5,
    INDEX($D$15:$D$26, MATCH(INDEX($B:$B, ROW()-$C56+1), $B$15:$B$26, 0))
  ),
  IF(AND($D56&lt;&gt;"", $E56&lt;&gt;"", $F56&lt;&gt;""),
  "OK", "NG"),
"-")</f>
        <v>-</v>
      </c>
      <c r="M56" s="60" t="str" cm="1">
        <f t="array" ref="M56">IF(AND(
    $C56 &lt;= IF(
      INDEX($D$15:$D$26, MATCH(INDEX($B:$B, ROW()-$C56+1), $B$15:$B$26, 0)) = リスト!$O$9, 5,
      INDEX($D$15:$D$26, MATCH(INDEX($B:$B, ROW()-$C56+1), $B$15:$B$26, 0))
    ),
    $F56 &gt; 0
  ),
  IF(AND($H56&lt;&gt;"", $I56&lt;&gt;""),
  "OK", "NG"),
"-")</f>
        <v>-</v>
      </c>
      <c r="N56" s="60" t="str" cm="1">
        <f t="array" ref="N56">IF(
  $C56 &lt;= IF(
    INDEX($D$15:$D$26, MATCH(INDEX($B:$B, ROW()-$C56+1), $B$15:$B$26, 0)) = リスト!$O$9, 5,
    INDEX($D$15:$D$26, MATCH(INDEX($B:$B, ROW()-$C56+1), $B$15:$B$26, 0))
  ),
  IF(AND(
    LEN(SUBSTITUTE(SUBSTITUTE($D56,CHAR(10),""),CHAR(13),""))&lt;=1000, SUMPRODUCT(--ISNUMBER(FIND({"&lt;";"&gt;";"&amp;";"""";"'"}, $D56)))=0,
    LEN(SUBSTITUTE(SUBSTITUTE($H56,CHAR(10),""),CHAR(13),""))&lt;=1000, SUMPRODUCT(--ISNUMBER(FIND({"&lt;";"&gt;";"&amp;";"""";"'"}, $H56)))=0,
    LEN(SUBSTITUTE(SUBSTITUTE($I56,CHAR(10),""),CHAR(13),""))&lt;=300,  SUMPRODUCT(--ISNUMBER(FIND({"&lt;";"&gt;";"&amp;";"""";"'"}, $I56)))=0,
    OR($E56="", IF(ISNUMBER($E56), AND($E56=INT($E56), $E56&gt;=0, LEN(TEXT($E56,"0"))&lt;=12), FALSE)),
    OR($F56="", IF(ISNUMBER($F56), AND($F56=INT($F56), $F56&gt;=0, LEN(TEXT($F56,"0"))&lt;=12), FALSE))
  ),
  "OK", "NG"),
"-")</f>
        <v>-</v>
      </c>
      <c r="O56" s="60" t="str" cm="1">
        <f t="array" ref="O56">IF(
  $C56 &lt;= IF(
    INDEX($D$15:$D$26, MATCH(INDEX($B:$B, ROW()-$C56+1), $B$15:$B$26, 0)) = リスト!$O$9, 5,
    INDEX($D$15:$D$26, MATCH(INDEX($B:$B, ROW()-$C56+1), $B$15:$B$26, 0))
  ),
  IF(AND(ISNUMBER($E56), ISNUMBER($F56)),
    IF(AND(
        $E56 &gt;= $F56,
        IF(INDEX($B:$B, ROW()-$C56+1) = $B$31, $F56 &gt;= 100000, TRUE)
      ),
      "OK", "NG"),
  "-"),
"-")</f>
        <v>-</v>
      </c>
      <c r="P56" s="60" t="str" cm="1">
        <f t="array" ref="P56">IF(
  $C56 &gt; IF(
    INDEX($D$15:$D$26, MATCH(INDEX($B:$B, ROW()-$C56+1), $B$15:$B$26, 0)) = リスト!$O$9, 5,
    INDEX($D$15:$D$26, MATCH(INDEX($B:$B, ROW()-$C56+1), $B$15:$B$26, 0))
  ),
  IF(AND($D56="", $E56="", $F56="", $H56="", $I56=""), "OK", "NG"),
"-")</f>
        <v>OK</v>
      </c>
    </row>
    <row r="57" spans="2:16" ht="70.150000000000006" customHeight="1">
      <c r="B57" s="124" t="s">
        <v>162</v>
      </c>
      <c r="C57" s="33">
        <v>2</v>
      </c>
      <c r="D57" s="50"/>
      <c r="E57" s="55"/>
      <c r="F57" s="58"/>
      <c r="G57" s="80" t="str">
        <f t="shared" si="2"/>
        <v>-</v>
      </c>
      <c r="H57" s="50"/>
      <c r="I57" s="51"/>
      <c r="L57" s="60" t="str" cm="1">
        <f t="array" ref="L57">IF(
  $C57 &lt;= IF(
    INDEX($D$15:$D$26, MATCH(INDEX($B:$B, ROW()-$C57+1), $B$15:$B$26, 0)) = リスト!$O$9, 5,
    INDEX($D$15:$D$26, MATCH(INDEX($B:$B, ROW()-$C57+1), $B$15:$B$26, 0))
  ),
  IF(AND($D57&lt;&gt;"", $E57&lt;&gt;"", $F57&lt;&gt;""),
  "OK", "NG"),
"-")</f>
        <v>-</v>
      </c>
      <c r="M57" s="60" t="str" cm="1">
        <f t="array" ref="M57">IF(AND(
    $C57 &lt;= IF(
      INDEX($D$15:$D$26, MATCH(INDEX($B:$B, ROW()-$C57+1), $B$15:$B$26, 0)) = リスト!$O$9, 5,
      INDEX($D$15:$D$26, MATCH(INDEX($B:$B, ROW()-$C57+1), $B$15:$B$26, 0))
    ),
    $F57 &gt; 0
  ),
  IF(AND($H57&lt;&gt;"", $I57&lt;&gt;""),
  "OK", "NG"),
"-")</f>
        <v>-</v>
      </c>
      <c r="N57" s="60" t="str" cm="1">
        <f t="array" ref="N57">IF(
  $C57 &lt;= IF(
    INDEX($D$15:$D$26, MATCH(INDEX($B:$B, ROW()-$C57+1), $B$15:$B$26, 0)) = リスト!$O$9, 5,
    INDEX($D$15:$D$26, MATCH(INDEX($B:$B, ROW()-$C57+1), $B$15:$B$26, 0))
  ),
  IF(AND(
    LEN(SUBSTITUTE(SUBSTITUTE($D57,CHAR(10),""),CHAR(13),""))&lt;=1000, SUMPRODUCT(--ISNUMBER(FIND({"&lt;";"&gt;";"&amp;";"""";"'"}, $D57)))=0,
    LEN(SUBSTITUTE(SUBSTITUTE($H57,CHAR(10),""),CHAR(13),""))&lt;=1000, SUMPRODUCT(--ISNUMBER(FIND({"&lt;";"&gt;";"&amp;";"""";"'"}, $H57)))=0,
    LEN(SUBSTITUTE(SUBSTITUTE($I57,CHAR(10),""),CHAR(13),""))&lt;=300,  SUMPRODUCT(--ISNUMBER(FIND({"&lt;";"&gt;";"&amp;";"""";"'"}, $I57)))=0,
    OR($E57="", IF(ISNUMBER($E57), AND($E57=INT($E57), $E57&gt;=0, LEN(TEXT($E57,"0"))&lt;=12), FALSE)),
    OR($F57="", IF(ISNUMBER($F57), AND($F57=INT($F57), $F57&gt;=0, LEN(TEXT($F57,"0"))&lt;=12), FALSE))
  ),
  "OK", "NG"),
"-")</f>
        <v>-</v>
      </c>
      <c r="O57" s="60" t="str" cm="1">
        <f t="array" ref="O57">IF(
  $C57 &lt;= IF(
    INDEX($D$15:$D$26, MATCH(INDEX($B:$B, ROW()-$C57+1), $B$15:$B$26, 0)) = リスト!$O$9, 5,
    INDEX($D$15:$D$26, MATCH(INDEX($B:$B, ROW()-$C57+1), $B$15:$B$26, 0))
  ),
  IF(AND(ISNUMBER($E57), ISNUMBER($F57)),
    IF(AND(
        $E57 &gt;= $F57,
        IF(INDEX($B:$B, ROW()-$C57+1) = $B$31, $F57 &gt;= 100000, TRUE)
      ),
      "OK", "NG"),
  "-"),
"-")</f>
        <v>-</v>
      </c>
      <c r="P57" s="60" t="str" cm="1">
        <f t="array" ref="P57">IF(
  $C57 &gt; IF(
    INDEX($D$15:$D$26, MATCH(INDEX($B:$B, ROW()-$C57+1), $B$15:$B$26, 0)) = リスト!$O$9, 5,
    INDEX($D$15:$D$26, MATCH(INDEX($B:$B, ROW()-$C57+1), $B$15:$B$26, 0))
  ),
  IF(AND($D57="", $E57="", $F57="", $H57="", $I57=""), "OK", "NG"),
"-")</f>
        <v>OK</v>
      </c>
    </row>
    <row r="58" spans="2:16" ht="70.150000000000006" customHeight="1">
      <c r="B58" s="31"/>
      <c r="C58" s="33">
        <v>3</v>
      </c>
      <c r="D58" s="50"/>
      <c r="E58" s="55"/>
      <c r="F58" s="58"/>
      <c r="G58" s="80" t="str">
        <f t="shared" si="2"/>
        <v>-</v>
      </c>
      <c r="H58" s="50"/>
      <c r="I58" s="51"/>
      <c r="L58" s="60" t="str" cm="1">
        <f t="array" ref="L58">IF(
  $C58 &lt;= IF(
    INDEX($D$15:$D$26, MATCH(INDEX($B:$B, ROW()-$C58+1), $B$15:$B$26, 0)) = リスト!$O$9, 5,
    INDEX($D$15:$D$26, MATCH(INDEX($B:$B, ROW()-$C58+1), $B$15:$B$26, 0))
  ),
  IF(AND($D58&lt;&gt;"", $E58&lt;&gt;"", $F58&lt;&gt;""),
  "OK", "NG"),
"-")</f>
        <v>-</v>
      </c>
      <c r="M58" s="60" t="str" cm="1">
        <f t="array" ref="M58">IF(AND(
    $C58 &lt;= IF(
      INDEX($D$15:$D$26, MATCH(INDEX($B:$B, ROW()-$C58+1), $B$15:$B$26, 0)) = リスト!$O$9, 5,
      INDEX($D$15:$D$26, MATCH(INDEX($B:$B, ROW()-$C58+1), $B$15:$B$26, 0))
    ),
    $F58 &gt; 0
  ),
  IF(AND($H58&lt;&gt;"", $I58&lt;&gt;""),
  "OK", "NG"),
"-")</f>
        <v>-</v>
      </c>
      <c r="N58" s="60" t="str" cm="1">
        <f t="array" ref="N58">IF(
  $C58 &lt;= IF(
    INDEX($D$15:$D$26, MATCH(INDEX($B:$B, ROW()-$C58+1), $B$15:$B$26, 0)) = リスト!$O$9, 5,
    INDEX($D$15:$D$26, MATCH(INDEX($B:$B, ROW()-$C58+1), $B$15:$B$26, 0))
  ),
  IF(AND(
    LEN(SUBSTITUTE(SUBSTITUTE($D58,CHAR(10),""),CHAR(13),""))&lt;=1000, SUMPRODUCT(--ISNUMBER(FIND({"&lt;";"&gt;";"&amp;";"""";"'"}, $D58)))=0,
    LEN(SUBSTITUTE(SUBSTITUTE($H58,CHAR(10),""),CHAR(13),""))&lt;=1000, SUMPRODUCT(--ISNUMBER(FIND({"&lt;";"&gt;";"&amp;";"""";"'"}, $H58)))=0,
    LEN(SUBSTITUTE(SUBSTITUTE($I58,CHAR(10),""),CHAR(13),""))&lt;=300,  SUMPRODUCT(--ISNUMBER(FIND({"&lt;";"&gt;";"&amp;";"""";"'"}, $I58)))=0,
    OR($E58="", IF(ISNUMBER($E58), AND($E58=INT($E58), $E58&gt;=0, LEN(TEXT($E58,"0"))&lt;=12), FALSE)),
    OR($F58="", IF(ISNUMBER($F58), AND($F58=INT($F58), $F58&gt;=0, LEN(TEXT($F58,"0"))&lt;=12), FALSE))
  ),
  "OK", "NG"),
"-")</f>
        <v>-</v>
      </c>
      <c r="O58" s="60" t="str" cm="1">
        <f t="array" ref="O58">IF(
  $C58 &lt;= IF(
    INDEX($D$15:$D$26, MATCH(INDEX($B:$B, ROW()-$C58+1), $B$15:$B$26, 0)) = リスト!$O$9, 5,
    INDEX($D$15:$D$26, MATCH(INDEX($B:$B, ROW()-$C58+1), $B$15:$B$26, 0))
  ),
  IF(AND(ISNUMBER($E58), ISNUMBER($F58)),
    IF(AND(
        $E58 &gt;= $F58,
        IF(INDEX($B:$B, ROW()-$C58+1) = $B$31, $F58 &gt;= 100000, TRUE)
      ),
      "OK", "NG"),
  "-"),
"-")</f>
        <v>-</v>
      </c>
      <c r="P58" s="60" t="str" cm="1">
        <f t="array" ref="P58">IF(
  $C58 &gt; IF(
    INDEX($D$15:$D$26, MATCH(INDEX($B:$B, ROW()-$C58+1), $B$15:$B$26, 0)) = リスト!$O$9, 5,
    INDEX($D$15:$D$26, MATCH(INDEX($B:$B, ROW()-$C58+1), $B$15:$B$26, 0))
  ),
  IF(AND($D58="", $E58="", $F58="", $H58="", $I58=""), "OK", "NG"),
"-")</f>
        <v>OK</v>
      </c>
    </row>
    <row r="59" spans="2:16" ht="70.150000000000006" customHeight="1">
      <c r="B59" s="31"/>
      <c r="C59" s="33">
        <v>4</v>
      </c>
      <c r="D59" s="50"/>
      <c r="E59" s="55"/>
      <c r="F59" s="58"/>
      <c r="G59" s="80" t="str">
        <f t="shared" si="2"/>
        <v>-</v>
      </c>
      <c r="H59" s="50"/>
      <c r="I59" s="51"/>
      <c r="L59" s="60" t="str" cm="1">
        <f t="array" ref="L59">IF(
  $C59 &lt;= IF(
    INDEX($D$15:$D$26, MATCH(INDEX($B:$B, ROW()-$C59+1), $B$15:$B$26, 0)) = リスト!$O$9, 5,
    INDEX($D$15:$D$26, MATCH(INDEX($B:$B, ROW()-$C59+1), $B$15:$B$26, 0))
  ),
  IF(AND($D59&lt;&gt;"", $E59&lt;&gt;"", $F59&lt;&gt;""),
  "OK", "NG"),
"-")</f>
        <v>-</v>
      </c>
      <c r="M59" s="60" t="str" cm="1">
        <f t="array" ref="M59">IF(AND(
    $C59 &lt;= IF(
      INDEX($D$15:$D$26, MATCH(INDEX($B:$B, ROW()-$C59+1), $B$15:$B$26, 0)) = リスト!$O$9, 5,
      INDEX($D$15:$D$26, MATCH(INDEX($B:$B, ROW()-$C59+1), $B$15:$B$26, 0))
    ),
    $F59 &gt; 0
  ),
  IF(AND($H59&lt;&gt;"", $I59&lt;&gt;""),
  "OK", "NG"),
"-")</f>
        <v>-</v>
      </c>
      <c r="N59" s="60" t="str" cm="1">
        <f t="array" ref="N59">IF(
  $C59 &lt;= IF(
    INDEX($D$15:$D$26, MATCH(INDEX($B:$B, ROW()-$C59+1), $B$15:$B$26, 0)) = リスト!$O$9, 5,
    INDEX($D$15:$D$26, MATCH(INDEX($B:$B, ROW()-$C59+1), $B$15:$B$26, 0))
  ),
  IF(AND(
    LEN(SUBSTITUTE(SUBSTITUTE($D59,CHAR(10),""),CHAR(13),""))&lt;=1000, SUMPRODUCT(--ISNUMBER(FIND({"&lt;";"&gt;";"&amp;";"""";"'"}, $D59)))=0,
    LEN(SUBSTITUTE(SUBSTITUTE($H59,CHAR(10),""),CHAR(13),""))&lt;=1000, SUMPRODUCT(--ISNUMBER(FIND({"&lt;";"&gt;";"&amp;";"""";"'"}, $H59)))=0,
    LEN(SUBSTITUTE(SUBSTITUTE($I59,CHAR(10),""),CHAR(13),""))&lt;=300,  SUMPRODUCT(--ISNUMBER(FIND({"&lt;";"&gt;";"&amp;";"""";"'"}, $I59)))=0,
    OR($E59="", IF(ISNUMBER($E59), AND($E59=INT($E59), $E59&gt;=0, LEN(TEXT($E59,"0"))&lt;=12), FALSE)),
    OR($F59="", IF(ISNUMBER($F59), AND($F59=INT($F59), $F59&gt;=0, LEN(TEXT($F59,"0"))&lt;=12), FALSE))
  ),
  "OK", "NG"),
"-")</f>
        <v>-</v>
      </c>
      <c r="O59" s="60" t="str" cm="1">
        <f t="array" ref="O59">IF(
  $C59 &lt;= IF(
    INDEX($D$15:$D$26, MATCH(INDEX($B:$B, ROW()-$C59+1), $B$15:$B$26, 0)) = リスト!$O$9, 5,
    INDEX($D$15:$D$26, MATCH(INDEX($B:$B, ROW()-$C59+1), $B$15:$B$26, 0))
  ),
  IF(AND(ISNUMBER($E59), ISNUMBER($F59)),
    IF(AND(
        $E59 &gt;= $F59,
        IF(INDEX($B:$B, ROW()-$C59+1) = $B$31, $F59 &gt;= 100000, TRUE)
      ),
      "OK", "NG"),
  "-"),
"-")</f>
        <v>-</v>
      </c>
      <c r="P59" s="60" t="str" cm="1">
        <f t="array" ref="P59">IF(
  $C59 &gt; IF(
    INDEX($D$15:$D$26, MATCH(INDEX($B:$B, ROW()-$C59+1), $B$15:$B$26, 0)) = リスト!$O$9, 5,
    INDEX($D$15:$D$26, MATCH(INDEX($B:$B, ROW()-$C59+1), $B$15:$B$26, 0))
  ),
  IF(AND($D59="", $E59="", $F59="", $H59="", $I59=""), "OK", "NG"),
"-")</f>
        <v>OK</v>
      </c>
    </row>
    <row r="60" spans="2:16" ht="70.150000000000006" customHeight="1" thickBot="1">
      <c r="B60" s="32"/>
      <c r="C60" s="33">
        <v>5</v>
      </c>
      <c r="D60" s="52"/>
      <c r="E60" s="56"/>
      <c r="F60" s="59"/>
      <c r="G60" s="81" t="str">
        <f t="shared" si="2"/>
        <v>-</v>
      </c>
      <c r="H60" s="52"/>
      <c r="I60" s="53"/>
      <c r="L60" s="60" t="str" cm="1">
        <f t="array" ref="L60">IF(
  $C60 &lt;= IF(
    INDEX($D$15:$D$26, MATCH(INDEX($B:$B, ROW()-$C60+1), $B$15:$B$26, 0)) = リスト!$O$9, 5,
    INDEX($D$15:$D$26, MATCH(INDEX($B:$B, ROW()-$C60+1), $B$15:$B$26, 0))
  ),
  IF(AND($D60&lt;&gt;"", $E60&lt;&gt;"", $F60&lt;&gt;""),
  "OK", "NG"),
"-")</f>
        <v>-</v>
      </c>
      <c r="M60" s="60" t="str" cm="1">
        <f t="array" ref="M60">IF(AND(
    $C60 &lt;= IF(
      INDEX($D$15:$D$26, MATCH(INDEX($B:$B, ROW()-$C60+1), $B$15:$B$26, 0)) = リスト!$O$9, 5,
      INDEX($D$15:$D$26, MATCH(INDEX($B:$B, ROW()-$C60+1), $B$15:$B$26, 0))
    ),
    $F60 &gt; 0
  ),
  IF(AND($H60&lt;&gt;"", $I60&lt;&gt;""),
  "OK", "NG"),
"-")</f>
        <v>-</v>
      </c>
      <c r="N60" s="60" t="str" cm="1">
        <f t="array" ref="N60">IF(
  $C60 &lt;= IF(
    INDEX($D$15:$D$26, MATCH(INDEX($B:$B, ROW()-$C60+1), $B$15:$B$26, 0)) = リスト!$O$9, 5,
    INDEX($D$15:$D$26, MATCH(INDEX($B:$B, ROW()-$C60+1), $B$15:$B$26, 0))
  ),
  IF(AND(
    LEN(SUBSTITUTE(SUBSTITUTE($D60,CHAR(10),""),CHAR(13),""))&lt;=1000, SUMPRODUCT(--ISNUMBER(FIND({"&lt;";"&gt;";"&amp;";"""";"'"}, $D60)))=0,
    LEN(SUBSTITUTE(SUBSTITUTE($H60,CHAR(10),""),CHAR(13),""))&lt;=1000, SUMPRODUCT(--ISNUMBER(FIND({"&lt;";"&gt;";"&amp;";"""";"'"}, $H60)))=0,
    LEN(SUBSTITUTE(SUBSTITUTE($I60,CHAR(10),""),CHAR(13),""))&lt;=300,  SUMPRODUCT(--ISNUMBER(FIND({"&lt;";"&gt;";"&amp;";"""";"'"}, $I60)))=0,
    OR($E60="", IF(ISNUMBER($E60), AND($E60=INT($E60), $E60&gt;=0, LEN(TEXT($E60,"0"))&lt;=12), FALSE)),
    OR($F60="", IF(ISNUMBER($F60), AND($F60=INT($F60), $F60&gt;=0, LEN(TEXT($F60,"0"))&lt;=12), FALSE))
  ),
  "OK", "NG"),
"-")</f>
        <v>-</v>
      </c>
      <c r="O60" s="60" t="str" cm="1">
        <f t="array" ref="O60">IF(
  $C60 &lt;= IF(
    INDEX($D$15:$D$26, MATCH(INDEX($B:$B, ROW()-$C60+1), $B$15:$B$26, 0)) = リスト!$O$9, 5,
    INDEX($D$15:$D$26, MATCH(INDEX($B:$B, ROW()-$C60+1), $B$15:$B$26, 0))
  ),
  IF(AND(ISNUMBER($E60), ISNUMBER($F60)),
    IF(AND(
        $E60 &gt;= $F60,
        IF(INDEX($B:$B, ROW()-$C60+1) = $B$31, $F60 &gt;= 100000, TRUE)
      ),
      "OK", "NG"),
  "-"),
"-")</f>
        <v>-</v>
      </c>
      <c r="P60" s="60" t="str" cm="1">
        <f t="array" ref="P60">IF(
  $C60 &gt; IF(
    INDEX($D$15:$D$26, MATCH(INDEX($B:$B, ROW()-$C60+1), $B$15:$B$26, 0)) = リスト!$O$9, 5,
    INDEX($D$15:$D$26, MATCH(INDEX($B:$B, ROW()-$C60+1), $B$15:$B$26, 0))
  ),
  IF(AND($D60="", $E60="", $F60="", $H60="", $I60=""), "OK", "NG"),
"-")</f>
        <v>OK</v>
      </c>
    </row>
    <row r="61" spans="2:16" ht="70.150000000000006" customHeight="1" thickTop="1">
      <c r="B61" s="29" t="s">
        <v>145</v>
      </c>
      <c r="C61" s="33">
        <v>1</v>
      </c>
      <c r="D61" s="48"/>
      <c r="E61" s="54"/>
      <c r="F61" s="57"/>
      <c r="G61" s="79" t="str">
        <f t="shared" si="2"/>
        <v>-</v>
      </c>
      <c r="H61" s="48"/>
      <c r="I61" s="49"/>
      <c r="L61" s="60" t="str" cm="1">
        <f t="array" ref="L61">IF(
  $C61 &lt;= IF(
    INDEX($D$15:$D$26, MATCH(INDEX($B:$B, ROW()-$C61+1), $B$15:$B$26, 0)) = リスト!$O$9, 5,
    INDEX($D$15:$D$26, MATCH(INDEX($B:$B, ROW()-$C61+1), $B$15:$B$26, 0))
  ),
  IF(AND($D61&lt;&gt;"", $E61&lt;&gt;"", $F61&lt;&gt;""),
  "OK", "NG"),
"-")</f>
        <v>-</v>
      </c>
      <c r="M61" s="60" t="str" cm="1">
        <f t="array" ref="M61">IF(AND(
    $C61 &lt;= IF(
      INDEX($D$15:$D$26, MATCH(INDEX($B:$B, ROW()-$C61+1), $B$15:$B$26, 0)) = リスト!$O$9, 5,
      INDEX($D$15:$D$26, MATCH(INDEX($B:$B, ROW()-$C61+1), $B$15:$B$26, 0))
    ),
    $F61 &gt; 0
  ),
  IF(AND($H61&lt;&gt;"", $I61&lt;&gt;""),
  "OK", "NG"),
"-")</f>
        <v>-</v>
      </c>
      <c r="N61" s="60" t="str" cm="1">
        <f t="array" ref="N61">IF(
  $C61 &lt;= IF(
    INDEX($D$15:$D$26, MATCH(INDEX($B:$B, ROW()-$C61+1), $B$15:$B$26, 0)) = リスト!$O$9, 5,
    INDEX($D$15:$D$26, MATCH(INDEX($B:$B, ROW()-$C61+1), $B$15:$B$26, 0))
  ),
  IF(AND(
    LEN(SUBSTITUTE(SUBSTITUTE($D61,CHAR(10),""),CHAR(13),""))&lt;=1000, SUMPRODUCT(--ISNUMBER(FIND({"&lt;";"&gt;";"&amp;";"""";"'"}, $D61)))=0,
    LEN(SUBSTITUTE(SUBSTITUTE($H61,CHAR(10),""),CHAR(13),""))&lt;=1000, SUMPRODUCT(--ISNUMBER(FIND({"&lt;";"&gt;";"&amp;";"""";"'"}, $H61)))=0,
    LEN(SUBSTITUTE(SUBSTITUTE($I61,CHAR(10),""),CHAR(13),""))&lt;=300,  SUMPRODUCT(--ISNUMBER(FIND({"&lt;";"&gt;";"&amp;";"""";"'"}, $I61)))=0,
    OR($E61="", IF(ISNUMBER($E61), AND($E61=INT($E61), $E61&gt;=0, LEN(TEXT($E61,"0"))&lt;=12), FALSE)),
    OR($F61="", IF(ISNUMBER($F61), AND($F61=INT($F61), $F61&gt;=0, LEN(TEXT($F61,"0"))&lt;=12), FALSE))
  ),
  "OK", "NG"),
"-")</f>
        <v>-</v>
      </c>
      <c r="O61" s="60" t="str" cm="1">
        <f t="array" ref="O61">IF(
  $C61 &lt;= IF(
    INDEX($D$15:$D$26, MATCH(INDEX($B:$B, ROW()-$C61+1), $B$15:$B$26, 0)) = リスト!$O$9, 5,
    INDEX($D$15:$D$26, MATCH(INDEX($B:$B, ROW()-$C61+1), $B$15:$B$26, 0))
  ),
  IF(AND(ISNUMBER($E61), ISNUMBER($F61)),
    IF(AND(
        $E61 &gt;= $F61,
        IF(INDEX($B:$B, ROW()-$C61+1) = $B$31, $F61 &gt;= 100000, TRUE)
      ),
      "OK", "NG"),
  "-"),
"-")</f>
        <v>-</v>
      </c>
      <c r="P61" s="60" t="str" cm="1">
        <f t="array" ref="P61">IF(
  $C61 &gt; IF(
    INDEX($D$15:$D$26, MATCH(INDEX($B:$B, ROW()-$C61+1), $B$15:$B$26, 0)) = リスト!$O$9, 5,
    INDEX($D$15:$D$26, MATCH(INDEX($B:$B, ROW()-$C61+1), $B$15:$B$26, 0))
  ),
  IF(AND($D61="", $E61="", $F61="", $H61="", $I61=""), "OK", "NG"),
"-")</f>
        <v>OK</v>
      </c>
    </row>
    <row r="62" spans="2:16" ht="70.150000000000006" customHeight="1">
      <c r="B62" s="124" t="s">
        <v>163</v>
      </c>
      <c r="C62" s="33">
        <v>2</v>
      </c>
      <c r="D62" s="50"/>
      <c r="E62" s="55"/>
      <c r="F62" s="58"/>
      <c r="G62" s="80" t="str">
        <f t="shared" si="2"/>
        <v>-</v>
      </c>
      <c r="H62" s="50"/>
      <c r="I62" s="51"/>
      <c r="L62" s="60" t="str" cm="1">
        <f t="array" ref="L62">IF(
  $C62 &lt;= IF(
    INDEX($D$15:$D$26, MATCH(INDEX($B:$B, ROW()-$C62+1), $B$15:$B$26, 0)) = リスト!$O$9, 5,
    INDEX($D$15:$D$26, MATCH(INDEX($B:$B, ROW()-$C62+1), $B$15:$B$26, 0))
  ),
  IF(AND($D62&lt;&gt;"", $E62&lt;&gt;"", $F62&lt;&gt;""),
  "OK", "NG"),
"-")</f>
        <v>-</v>
      </c>
      <c r="M62" s="60" t="str" cm="1">
        <f t="array" ref="M62">IF(AND(
    $C62 &lt;= IF(
      INDEX($D$15:$D$26, MATCH(INDEX($B:$B, ROW()-$C62+1), $B$15:$B$26, 0)) = リスト!$O$9, 5,
      INDEX($D$15:$D$26, MATCH(INDEX($B:$B, ROW()-$C62+1), $B$15:$B$26, 0))
    ),
    $F62 &gt; 0
  ),
  IF(AND($H62&lt;&gt;"", $I62&lt;&gt;""),
  "OK", "NG"),
"-")</f>
        <v>-</v>
      </c>
      <c r="N62" s="60" t="str" cm="1">
        <f t="array" ref="N62">IF(
  $C62 &lt;= IF(
    INDEX($D$15:$D$26, MATCH(INDEX($B:$B, ROW()-$C62+1), $B$15:$B$26, 0)) = リスト!$O$9, 5,
    INDEX($D$15:$D$26, MATCH(INDEX($B:$B, ROW()-$C62+1), $B$15:$B$26, 0))
  ),
  IF(AND(
    LEN(SUBSTITUTE(SUBSTITUTE($D62,CHAR(10),""),CHAR(13),""))&lt;=1000, SUMPRODUCT(--ISNUMBER(FIND({"&lt;";"&gt;";"&amp;";"""";"'"}, $D62)))=0,
    LEN(SUBSTITUTE(SUBSTITUTE($H62,CHAR(10),""),CHAR(13),""))&lt;=1000, SUMPRODUCT(--ISNUMBER(FIND({"&lt;";"&gt;";"&amp;";"""";"'"}, $H62)))=0,
    LEN(SUBSTITUTE(SUBSTITUTE($I62,CHAR(10),""),CHAR(13),""))&lt;=300,  SUMPRODUCT(--ISNUMBER(FIND({"&lt;";"&gt;";"&amp;";"""";"'"}, $I62)))=0,
    OR($E62="", IF(ISNUMBER($E62), AND($E62=INT($E62), $E62&gt;=0, LEN(TEXT($E62,"0"))&lt;=12), FALSE)),
    OR($F62="", IF(ISNUMBER($F62), AND($F62=INT($F62), $F62&gt;=0, LEN(TEXT($F62,"0"))&lt;=12), FALSE))
  ),
  "OK", "NG"),
"-")</f>
        <v>-</v>
      </c>
      <c r="O62" s="60" t="str" cm="1">
        <f t="array" ref="O62">IF(
  $C62 &lt;= IF(
    INDEX($D$15:$D$26, MATCH(INDEX($B:$B, ROW()-$C62+1), $B$15:$B$26, 0)) = リスト!$O$9, 5,
    INDEX($D$15:$D$26, MATCH(INDEX($B:$B, ROW()-$C62+1), $B$15:$B$26, 0))
  ),
  IF(AND(ISNUMBER($E62), ISNUMBER($F62)),
    IF(AND(
        $E62 &gt;= $F62,
        IF(INDEX($B:$B, ROW()-$C62+1) = $B$31, $F62 &gt;= 100000, TRUE)
      ),
      "OK", "NG"),
  "-"),
"-")</f>
        <v>-</v>
      </c>
      <c r="P62" s="60" t="str" cm="1">
        <f t="array" ref="P62">IF(
  $C62 &gt; IF(
    INDEX($D$15:$D$26, MATCH(INDEX($B:$B, ROW()-$C62+1), $B$15:$B$26, 0)) = リスト!$O$9, 5,
    INDEX($D$15:$D$26, MATCH(INDEX($B:$B, ROW()-$C62+1), $B$15:$B$26, 0))
  ),
  IF(AND($D62="", $E62="", $F62="", $H62="", $I62=""), "OK", "NG"),
"-")</f>
        <v>OK</v>
      </c>
    </row>
    <row r="63" spans="2:16" ht="70.150000000000006" customHeight="1">
      <c r="B63" s="31"/>
      <c r="C63" s="33">
        <v>3</v>
      </c>
      <c r="D63" s="50"/>
      <c r="E63" s="55"/>
      <c r="F63" s="58"/>
      <c r="G63" s="80" t="str">
        <f t="shared" si="2"/>
        <v>-</v>
      </c>
      <c r="H63" s="50"/>
      <c r="I63" s="51"/>
      <c r="L63" s="60" t="str" cm="1">
        <f t="array" ref="L63">IF(
  $C63 &lt;= IF(
    INDEX($D$15:$D$26, MATCH(INDEX($B:$B, ROW()-$C63+1), $B$15:$B$26, 0)) = リスト!$O$9, 5,
    INDEX($D$15:$D$26, MATCH(INDEX($B:$B, ROW()-$C63+1), $B$15:$B$26, 0))
  ),
  IF(AND($D63&lt;&gt;"", $E63&lt;&gt;"", $F63&lt;&gt;""),
  "OK", "NG"),
"-")</f>
        <v>-</v>
      </c>
      <c r="M63" s="60" t="str" cm="1">
        <f t="array" ref="M63">IF(AND(
    $C63 &lt;= IF(
      INDEX($D$15:$D$26, MATCH(INDEX($B:$B, ROW()-$C63+1), $B$15:$B$26, 0)) = リスト!$O$9, 5,
      INDEX($D$15:$D$26, MATCH(INDEX($B:$B, ROW()-$C63+1), $B$15:$B$26, 0))
    ),
    $F63 &gt; 0
  ),
  IF(AND($H63&lt;&gt;"", $I63&lt;&gt;""),
  "OK", "NG"),
"-")</f>
        <v>-</v>
      </c>
      <c r="N63" s="60" t="str" cm="1">
        <f t="array" ref="N63">IF(
  $C63 &lt;= IF(
    INDEX($D$15:$D$26, MATCH(INDEX($B:$B, ROW()-$C63+1), $B$15:$B$26, 0)) = リスト!$O$9, 5,
    INDEX($D$15:$D$26, MATCH(INDEX($B:$B, ROW()-$C63+1), $B$15:$B$26, 0))
  ),
  IF(AND(
    LEN(SUBSTITUTE(SUBSTITUTE($D63,CHAR(10),""),CHAR(13),""))&lt;=1000, SUMPRODUCT(--ISNUMBER(FIND({"&lt;";"&gt;";"&amp;";"""";"'"}, $D63)))=0,
    LEN(SUBSTITUTE(SUBSTITUTE($H63,CHAR(10),""),CHAR(13),""))&lt;=1000, SUMPRODUCT(--ISNUMBER(FIND({"&lt;";"&gt;";"&amp;";"""";"'"}, $H63)))=0,
    LEN(SUBSTITUTE(SUBSTITUTE($I63,CHAR(10),""),CHAR(13),""))&lt;=300,  SUMPRODUCT(--ISNUMBER(FIND({"&lt;";"&gt;";"&amp;";"""";"'"}, $I63)))=0,
    OR($E63="", IF(ISNUMBER($E63), AND($E63=INT($E63), $E63&gt;=0, LEN(TEXT($E63,"0"))&lt;=12), FALSE)),
    OR($F63="", IF(ISNUMBER($F63), AND($F63=INT($F63), $F63&gt;=0, LEN(TEXT($F63,"0"))&lt;=12), FALSE))
  ),
  "OK", "NG"),
"-")</f>
        <v>-</v>
      </c>
      <c r="O63" s="60" t="str" cm="1">
        <f t="array" ref="O63">IF(
  $C63 &lt;= IF(
    INDEX($D$15:$D$26, MATCH(INDEX($B:$B, ROW()-$C63+1), $B$15:$B$26, 0)) = リスト!$O$9, 5,
    INDEX($D$15:$D$26, MATCH(INDEX($B:$B, ROW()-$C63+1), $B$15:$B$26, 0))
  ),
  IF(AND(ISNUMBER($E63), ISNUMBER($F63)),
    IF(AND(
        $E63 &gt;= $F63,
        IF(INDEX($B:$B, ROW()-$C63+1) = $B$31, $F63 &gt;= 100000, TRUE)
      ),
      "OK", "NG"),
  "-"),
"-")</f>
        <v>-</v>
      </c>
      <c r="P63" s="60" t="str" cm="1">
        <f t="array" ref="P63">IF(
  $C63 &gt; IF(
    INDEX($D$15:$D$26, MATCH(INDEX($B:$B, ROW()-$C63+1), $B$15:$B$26, 0)) = リスト!$O$9, 5,
    INDEX($D$15:$D$26, MATCH(INDEX($B:$B, ROW()-$C63+1), $B$15:$B$26, 0))
  ),
  IF(AND($D63="", $E63="", $F63="", $H63="", $I63=""), "OK", "NG"),
"-")</f>
        <v>OK</v>
      </c>
    </row>
    <row r="64" spans="2:16" ht="70.150000000000006" customHeight="1">
      <c r="B64" s="31"/>
      <c r="C64" s="33">
        <v>4</v>
      </c>
      <c r="D64" s="50"/>
      <c r="E64" s="55"/>
      <c r="F64" s="58"/>
      <c r="G64" s="80" t="str">
        <f t="shared" si="2"/>
        <v>-</v>
      </c>
      <c r="H64" s="50"/>
      <c r="I64" s="51"/>
      <c r="L64" s="60" t="str" cm="1">
        <f t="array" ref="L64">IF(
  $C64 &lt;= IF(
    INDEX($D$15:$D$26, MATCH(INDEX($B:$B, ROW()-$C64+1), $B$15:$B$26, 0)) = リスト!$O$9, 5,
    INDEX($D$15:$D$26, MATCH(INDEX($B:$B, ROW()-$C64+1), $B$15:$B$26, 0))
  ),
  IF(AND($D64&lt;&gt;"", $E64&lt;&gt;"", $F64&lt;&gt;""),
  "OK", "NG"),
"-")</f>
        <v>-</v>
      </c>
      <c r="M64" s="60" t="str" cm="1">
        <f t="array" ref="M64">IF(AND(
    $C64 &lt;= IF(
      INDEX($D$15:$D$26, MATCH(INDEX($B:$B, ROW()-$C64+1), $B$15:$B$26, 0)) = リスト!$O$9, 5,
      INDEX($D$15:$D$26, MATCH(INDEX($B:$B, ROW()-$C64+1), $B$15:$B$26, 0))
    ),
    $F64 &gt; 0
  ),
  IF(AND($H64&lt;&gt;"", $I64&lt;&gt;""),
  "OK", "NG"),
"-")</f>
        <v>-</v>
      </c>
      <c r="N64" s="60" t="str" cm="1">
        <f t="array" ref="N64">IF(
  $C64 &lt;= IF(
    INDEX($D$15:$D$26, MATCH(INDEX($B:$B, ROW()-$C64+1), $B$15:$B$26, 0)) = リスト!$O$9, 5,
    INDEX($D$15:$D$26, MATCH(INDEX($B:$B, ROW()-$C64+1), $B$15:$B$26, 0))
  ),
  IF(AND(
    LEN(SUBSTITUTE(SUBSTITUTE($D64,CHAR(10),""),CHAR(13),""))&lt;=1000, SUMPRODUCT(--ISNUMBER(FIND({"&lt;";"&gt;";"&amp;";"""";"'"}, $D64)))=0,
    LEN(SUBSTITUTE(SUBSTITUTE($H64,CHAR(10),""),CHAR(13),""))&lt;=1000, SUMPRODUCT(--ISNUMBER(FIND({"&lt;";"&gt;";"&amp;";"""";"'"}, $H64)))=0,
    LEN(SUBSTITUTE(SUBSTITUTE($I64,CHAR(10),""),CHAR(13),""))&lt;=300,  SUMPRODUCT(--ISNUMBER(FIND({"&lt;";"&gt;";"&amp;";"""";"'"}, $I64)))=0,
    OR($E64="", IF(ISNUMBER($E64), AND($E64=INT($E64), $E64&gt;=0, LEN(TEXT($E64,"0"))&lt;=12), FALSE)),
    OR($F64="", IF(ISNUMBER($F64), AND($F64=INT($F64), $F64&gt;=0, LEN(TEXT($F64,"0"))&lt;=12), FALSE))
  ),
  "OK", "NG"),
"-")</f>
        <v>-</v>
      </c>
      <c r="O64" s="60" t="str" cm="1">
        <f t="array" ref="O64">IF(
  $C64 &lt;= IF(
    INDEX($D$15:$D$26, MATCH(INDEX($B:$B, ROW()-$C64+1), $B$15:$B$26, 0)) = リスト!$O$9, 5,
    INDEX($D$15:$D$26, MATCH(INDEX($B:$B, ROW()-$C64+1), $B$15:$B$26, 0))
  ),
  IF(AND(ISNUMBER($E64), ISNUMBER($F64)),
    IF(AND(
        $E64 &gt;= $F64,
        IF(INDEX($B:$B, ROW()-$C64+1) = $B$31, $F64 &gt;= 100000, TRUE)
      ),
      "OK", "NG"),
  "-"),
"-")</f>
        <v>-</v>
      </c>
      <c r="P64" s="60" t="str" cm="1">
        <f t="array" ref="P64">IF(
  $C64 &gt; IF(
    INDEX($D$15:$D$26, MATCH(INDEX($B:$B, ROW()-$C64+1), $B$15:$B$26, 0)) = リスト!$O$9, 5,
    INDEX($D$15:$D$26, MATCH(INDEX($B:$B, ROW()-$C64+1), $B$15:$B$26, 0))
  ),
  IF(AND($D64="", $E64="", $F64="", $H64="", $I64=""), "OK", "NG"),
"-")</f>
        <v>OK</v>
      </c>
    </row>
    <row r="65" spans="2:16" ht="70.150000000000006" customHeight="1" thickBot="1">
      <c r="B65" s="32"/>
      <c r="C65" s="33">
        <v>5</v>
      </c>
      <c r="D65" s="52"/>
      <c r="E65" s="56"/>
      <c r="F65" s="59"/>
      <c r="G65" s="81" t="str">
        <f t="shared" si="2"/>
        <v>-</v>
      </c>
      <c r="H65" s="52"/>
      <c r="I65" s="53"/>
      <c r="L65" s="60" t="str" cm="1">
        <f t="array" ref="L65">IF(
  $C65 &lt;= IF(
    INDEX($D$15:$D$26, MATCH(INDEX($B:$B, ROW()-$C65+1), $B$15:$B$26, 0)) = リスト!$O$9, 5,
    INDEX($D$15:$D$26, MATCH(INDEX($B:$B, ROW()-$C65+1), $B$15:$B$26, 0))
  ),
  IF(AND($D65&lt;&gt;"", $E65&lt;&gt;"", $F65&lt;&gt;""),
  "OK", "NG"),
"-")</f>
        <v>-</v>
      </c>
      <c r="M65" s="60" t="str" cm="1">
        <f t="array" ref="M65">IF(AND(
    $C65 &lt;= IF(
      INDEX($D$15:$D$26, MATCH(INDEX($B:$B, ROW()-$C65+1), $B$15:$B$26, 0)) = リスト!$O$9, 5,
      INDEX($D$15:$D$26, MATCH(INDEX($B:$B, ROW()-$C65+1), $B$15:$B$26, 0))
    ),
    $F65 &gt; 0
  ),
  IF(AND($H65&lt;&gt;"", $I65&lt;&gt;""),
  "OK", "NG"),
"-")</f>
        <v>-</v>
      </c>
      <c r="N65" s="60" t="str" cm="1">
        <f t="array" ref="N65">IF(
  $C65 &lt;= IF(
    INDEX($D$15:$D$26, MATCH(INDEX($B:$B, ROW()-$C65+1), $B$15:$B$26, 0)) = リスト!$O$9, 5,
    INDEX($D$15:$D$26, MATCH(INDEX($B:$B, ROW()-$C65+1), $B$15:$B$26, 0))
  ),
  IF(AND(
    LEN(SUBSTITUTE(SUBSTITUTE($D65,CHAR(10),""),CHAR(13),""))&lt;=1000, SUMPRODUCT(--ISNUMBER(FIND({"&lt;";"&gt;";"&amp;";"""";"'"}, $D65)))=0,
    LEN(SUBSTITUTE(SUBSTITUTE($H65,CHAR(10),""),CHAR(13),""))&lt;=1000, SUMPRODUCT(--ISNUMBER(FIND({"&lt;";"&gt;";"&amp;";"""";"'"}, $H65)))=0,
    LEN(SUBSTITUTE(SUBSTITUTE($I65,CHAR(10),""),CHAR(13),""))&lt;=300,  SUMPRODUCT(--ISNUMBER(FIND({"&lt;";"&gt;";"&amp;";"""";"'"}, $I65)))=0,
    OR($E65="", IF(ISNUMBER($E65), AND($E65=INT($E65), $E65&gt;=0, LEN(TEXT($E65,"0"))&lt;=12), FALSE)),
    OR($F65="", IF(ISNUMBER($F65), AND($F65=INT($F65), $F65&gt;=0, LEN(TEXT($F65,"0"))&lt;=12), FALSE))
  ),
  "OK", "NG"),
"-")</f>
        <v>-</v>
      </c>
      <c r="O65" s="60" t="str" cm="1">
        <f t="array" ref="O65">IF(
  $C65 &lt;= IF(
    INDEX($D$15:$D$26, MATCH(INDEX($B:$B, ROW()-$C65+1), $B$15:$B$26, 0)) = リスト!$O$9, 5,
    INDEX($D$15:$D$26, MATCH(INDEX($B:$B, ROW()-$C65+1), $B$15:$B$26, 0))
  ),
  IF(AND(ISNUMBER($E65), ISNUMBER($F65)),
    IF(AND(
        $E65 &gt;= $F65,
        IF(INDEX($B:$B, ROW()-$C65+1) = $B$31, $F65 &gt;= 100000, TRUE)
      ),
      "OK", "NG"),
  "-"),
"-")</f>
        <v>-</v>
      </c>
      <c r="P65" s="60" t="str" cm="1">
        <f t="array" ref="P65">IF(
  $C65 &gt; IF(
    INDEX($D$15:$D$26, MATCH(INDEX($B:$B, ROW()-$C65+1), $B$15:$B$26, 0)) = リスト!$O$9, 5,
    INDEX($D$15:$D$26, MATCH(INDEX($B:$B, ROW()-$C65+1), $B$15:$B$26, 0))
  ),
  IF(AND($D65="", $E65="", $F65="", $H65="", $I65=""), "OK", "NG"),
"-")</f>
        <v>OK</v>
      </c>
    </row>
    <row r="66" spans="2:16" ht="70.150000000000006" customHeight="1" thickTop="1">
      <c r="B66" s="29" t="s">
        <v>146</v>
      </c>
      <c r="C66" s="33">
        <v>1</v>
      </c>
      <c r="D66" s="48"/>
      <c r="E66" s="54"/>
      <c r="F66" s="57"/>
      <c r="G66" s="79" t="str">
        <f t="shared" si="2"/>
        <v>-</v>
      </c>
      <c r="H66" s="48"/>
      <c r="I66" s="49"/>
      <c r="L66" s="60" t="str" cm="1">
        <f t="array" ref="L66">IF(
  $C66 &lt;= IF(
    INDEX($D$15:$D$26, MATCH(INDEX($B:$B, ROW()-$C66+1), $B$15:$B$26, 0)) = リスト!$O$9, 5,
    INDEX($D$15:$D$26, MATCH(INDEX($B:$B, ROW()-$C66+1), $B$15:$B$26, 0))
  ),
  IF(AND($D66&lt;&gt;"", $E66&lt;&gt;"", $F66&lt;&gt;""),
  "OK", "NG"),
"-")</f>
        <v>-</v>
      </c>
      <c r="M66" s="60" t="str" cm="1">
        <f t="array" ref="M66">IF(AND(
    $C66 &lt;= IF(
      INDEX($D$15:$D$26, MATCH(INDEX($B:$B, ROW()-$C66+1), $B$15:$B$26, 0)) = リスト!$O$9, 5,
      INDEX($D$15:$D$26, MATCH(INDEX($B:$B, ROW()-$C66+1), $B$15:$B$26, 0))
    ),
    $F66 &gt; 0
  ),
  IF(AND($H66&lt;&gt;"", $I66&lt;&gt;""),
  "OK", "NG"),
"-")</f>
        <v>-</v>
      </c>
      <c r="N66" s="60" t="str" cm="1">
        <f t="array" ref="N66">IF(
  $C66 &lt;= IF(
    INDEX($D$15:$D$26, MATCH(INDEX($B:$B, ROW()-$C66+1), $B$15:$B$26, 0)) = リスト!$O$9, 5,
    INDEX($D$15:$D$26, MATCH(INDEX($B:$B, ROW()-$C66+1), $B$15:$B$26, 0))
  ),
  IF(AND(
    LEN(SUBSTITUTE(SUBSTITUTE($D66,CHAR(10),""),CHAR(13),""))&lt;=1000, SUMPRODUCT(--ISNUMBER(FIND({"&lt;";"&gt;";"&amp;";"""";"'"}, $D66)))=0,
    LEN(SUBSTITUTE(SUBSTITUTE($H66,CHAR(10),""),CHAR(13),""))&lt;=1000, SUMPRODUCT(--ISNUMBER(FIND({"&lt;";"&gt;";"&amp;";"""";"'"}, $H66)))=0,
    LEN(SUBSTITUTE(SUBSTITUTE($I66,CHAR(10),""),CHAR(13),""))&lt;=300,  SUMPRODUCT(--ISNUMBER(FIND({"&lt;";"&gt;";"&amp;";"""";"'"}, $I66)))=0,
    OR($E66="", IF(ISNUMBER($E66), AND($E66=INT($E66), $E66&gt;=0, LEN(TEXT($E66,"0"))&lt;=12), FALSE)),
    OR($F66="", IF(ISNUMBER($F66), AND($F66=INT($F66), $F66&gt;=0, LEN(TEXT($F66,"0"))&lt;=12), FALSE))
  ),
  "OK", "NG"),
"-")</f>
        <v>-</v>
      </c>
      <c r="O66" s="60" t="str" cm="1">
        <f t="array" ref="O66">IF(
  $C66 &lt;= IF(
    INDEX($D$15:$D$26, MATCH(INDEX($B:$B, ROW()-$C66+1), $B$15:$B$26, 0)) = リスト!$O$9, 5,
    INDEX($D$15:$D$26, MATCH(INDEX($B:$B, ROW()-$C66+1), $B$15:$B$26, 0))
  ),
  IF(AND(ISNUMBER($E66), ISNUMBER($F66)),
    IF(AND(
        $E66 &gt;= $F66,
        IF(INDEX($B:$B, ROW()-$C66+1) = $B$31, $F66 &gt;= 100000, TRUE)
      ),
      "OK", "NG"),
  "-"),
"-")</f>
        <v>-</v>
      </c>
      <c r="P66" s="60" t="str" cm="1">
        <f t="array" ref="P66">IF(
  $C66 &gt; IF(
    INDEX($D$15:$D$26, MATCH(INDEX($B:$B, ROW()-$C66+1), $B$15:$B$26, 0)) = リスト!$O$9, 5,
    INDEX($D$15:$D$26, MATCH(INDEX($B:$B, ROW()-$C66+1), $B$15:$B$26, 0))
  ),
  IF(AND($D66="", $E66="", $F66="", $H66="", $I66=""), "OK", "NG"),
"-")</f>
        <v>OK</v>
      </c>
    </row>
    <row r="67" spans="2:16" ht="70.150000000000006" customHeight="1">
      <c r="B67" s="124"/>
      <c r="C67" s="33">
        <v>2</v>
      </c>
      <c r="D67" s="50"/>
      <c r="E67" s="55"/>
      <c r="F67" s="58"/>
      <c r="G67" s="80" t="str">
        <f t="shared" si="2"/>
        <v>-</v>
      </c>
      <c r="H67" s="50"/>
      <c r="I67" s="51"/>
      <c r="L67" s="60" t="str" cm="1">
        <f t="array" ref="L67">IF(
  $C67 &lt;= IF(
    INDEX($D$15:$D$26, MATCH(INDEX($B:$B, ROW()-$C67+1), $B$15:$B$26, 0)) = リスト!$O$9, 5,
    INDEX($D$15:$D$26, MATCH(INDEX($B:$B, ROW()-$C67+1), $B$15:$B$26, 0))
  ),
  IF(AND($D67&lt;&gt;"", $E67&lt;&gt;"", $F67&lt;&gt;""),
  "OK", "NG"),
"-")</f>
        <v>-</v>
      </c>
      <c r="M67" s="60" t="str" cm="1">
        <f t="array" ref="M67">IF(AND(
    $C67 &lt;= IF(
      INDEX($D$15:$D$26, MATCH(INDEX($B:$B, ROW()-$C67+1), $B$15:$B$26, 0)) = リスト!$O$9, 5,
      INDEX($D$15:$D$26, MATCH(INDEX($B:$B, ROW()-$C67+1), $B$15:$B$26, 0))
    ),
    $F67 &gt; 0
  ),
  IF(AND($H67&lt;&gt;"", $I67&lt;&gt;""),
  "OK", "NG"),
"-")</f>
        <v>-</v>
      </c>
      <c r="N67" s="60" t="str" cm="1">
        <f t="array" ref="N67">IF(
  $C67 &lt;= IF(
    INDEX($D$15:$D$26, MATCH(INDEX($B:$B, ROW()-$C67+1), $B$15:$B$26, 0)) = リスト!$O$9, 5,
    INDEX($D$15:$D$26, MATCH(INDEX($B:$B, ROW()-$C67+1), $B$15:$B$26, 0))
  ),
  IF(AND(
    LEN(SUBSTITUTE(SUBSTITUTE($D67,CHAR(10),""),CHAR(13),""))&lt;=1000, SUMPRODUCT(--ISNUMBER(FIND({"&lt;";"&gt;";"&amp;";"""";"'"}, $D67)))=0,
    LEN(SUBSTITUTE(SUBSTITUTE($H67,CHAR(10),""),CHAR(13),""))&lt;=1000, SUMPRODUCT(--ISNUMBER(FIND({"&lt;";"&gt;";"&amp;";"""";"'"}, $H67)))=0,
    LEN(SUBSTITUTE(SUBSTITUTE($I67,CHAR(10),""),CHAR(13),""))&lt;=300,  SUMPRODUCT(--ISNUMBER(FIND({"&lt;";"&gt;";"&amp;";"""";"'"}, $I67)))=0,
    OR($E67="", IF(ISNUMBER($E67), AND($E67=INT($E67), $E67&gt;=0, LEN(TEXT($E67,"0"))&lt;=12), FALSE)),
    OR($F67="", IF(ISNUMBER($F67), AND($F67=INT($F67), $F67&gt;=0, LEN(TEXT($F67,"0"))&lt;=12), FALSE))
  ),
  "OK", "NG"),
"-")</f>
        <v>-</v>
      </c>
      <c r="O67" s="60" t="str" cm="1">
        <f t="array" ref="O67">IF(
  $C67 &lt;= IF(
    INDEX($D$15:$D$26, MATCH(INDEX($B:$B, ROW()-$C67+1), $B$15:$B$26, 0)) = リスト!$O$9, 5,
    INDEX($D$15:$D$26, MATCH(INDEX($B:$B, ROW()-$C67+1), $B$15:$B$26, 0))
  ),
  IF(AND(ISNUMBER($E67), ISNUMBER($F67)),
    IF(AND(
        $E67 &gt;= $F67,
        IF(INDEX($B:$B, ROW()-$C67+1) = $B$31, $F67 &gt;= 100000, TRUE)
      ),
      "OK", "NG"),
  "-"),
"-")</f>
        <v>-</v>
      </c>
      <c r="P67" s="60" t="str" cm="1">
        <f t="array" ref="P67">IF(
  $C67 &gt; IF(
    INDEX($D$15:$D$26, MATCH(INDEX($B:$B, ROW()-$C67+1), $B$15:$B$26, 0)) = リスト!$O$9, 5,
    INDEX($D$15:$D$26, MATCH(INDEX($B:$B, ROW()-$C67+1), $B$15:$B$26, 0))
  ),
  IF(AND($D67="", $E67="", $F67="", $H67="", $I67=""), "OK", "NG"),
"-")</f>
        <v>OK</v>
      </c>
    </row>
    <row r="68" spans="2:16" ht="70.150000000000006" customHeight="1">
      <c r="B68" s="31"/>
      <c r="C68" s="33">
        <v>3</v>
      </c>
      <c r="D68" s="50"/>
      <c r="E68" s="55"/>
      <c r="F68" s="58"/>
      <c r="G68" s="80" t="str">
        <f t="shared" si="2"/>
        <v>-</v>
      </c>
      <c r="H68" s="50"/>
      <c r="I68" s="51"/>
      <c r="L68" s="60" t="str" cm="1">
        <f t="array" ref="L68">IF(
  $C68 &lt;= IF(
    INDEX($D$15:$D$26, MATCH(INDEX($B:$B, ROW()-$C68+1), $B$15:$B$26, 0)) = リスト!$O$9, 5,
    INDEX($D$15:$D$26, MATCH(INDEX($B:$B, ROW()-$C68+1), $B$15:$B$26, 0))
  ),
  IF(AND($D68&lt;&gt;"", $E68&lt;&gt;"", $F68&lt;&gt;""),
  "OK", "NG"),
"-")</f>
        <v>-</v>
      </c>
      <c r="M68" s="60" t="str" cm="1">
        <f t="array" ref="M68">IF(AND(
    $C68 &lt;= IF(
      INDEX($D$15:$D$26, MATCH(INDEX($B:$B, ROW()-$C68+1), $B$15:$B$26, 0)) = リスト!$O$9, 5,
      INDEX($D$15:$D$26, MATCH(INDEX($B:$B, ROW()-$C68+1), $B$15:$B$26, 0))
    ),
    $F68 &gt; 0
  ),
  IF(AND($H68&lt;&gt;"", $I68&lt;&gt;""),
  "OK", "NG"),
"-")</f>
        <v>-</v>
      </c>
      <c r="N68" s="60" t="str" cm="1">
        <f t="array" ref="N68">IF(
  $C68 &lt;= IF(
    INDEX($D$15:$D$26, MATCH(INDEX($B:$B, ROW()-$C68+1), $B$15:$B$26, 0)) = リスト!$O$9, 5,
    INDEX($D$15:$D$26, MATCH(INDEX($B:$B, ROW()-$C68+1), $B$15:$B$26, 0))
  ),
  IF(AND(
    LEN(SUBSTITUTE(SUBSTITUTE($D68,CHAR(10),""),CHAR(13),""))&lt;=1000, SUMPRODUCT(--ISNUMBER(FIND({"&lt;";"&gt;";"&amp;";"""";"'"}, $D68)))=0,
    LEN(SUBSTITUTE(SUBSTITUTE($H68,CHAR(10),""),CHAR(13),""))&lt;=1000, SUMPRODUCT(--ISNUMBER(FIND({"&lt;";"&gt;";"&amp;";"""";"'"}, $H68)))=0,
    LEN(SUBSTITUTE(SUBSTITUTE($I68,CHAR(10),""),CHAR(13),""))&lt;=300,  SUMPRODUCT(--ISNUMBER(FIND({"&lt;";"&gt;";"&amp;";"""";"'"}, $I68)))=0,
    OR($E68="", IF(ISNUMBER($E68), AND($E68=INT($E68), $E68&gt;=0, LEN(TEXT($E68,"0"))&lt;=12), FALSE)),
    OR($F68="", IF(ISNUMBER($F68), AND($F68=INT($F68), $F68&gt;=0, LEN(TEXT($F68,"0"))&lt;=12), FALSE))
  ),
  "OK", "NG"),
"-")</f>
        <v>-</v>
      </c>
      <c r="O68" s="60" t="str" cm="1">
        <f t="array" ref="O68">IF(
  $C68 &lt;= IF(
    INDEX($D$15:$D$26, MATCH(INDEX($B:$B, ROW()-$C68+1), $B$15:$B$26, 0)) = リスト!$O$9, 5,
    INDEX($D$15:$D$26, MATCH(INDEX($B:$B, ROW()-$C68+1), $B$15:$B$26, 0))
  ),
  IF(AND(ISNUMBER($E68), ISNUMBER($F68)),
    IF(AND(
        $E68 &gt;= $F68,
        IF(INDEX($B:$B, ROW()-$C68+1) = $B$31, $F68 &gt;= 100000, TRUE)
      ),
      "OK", "NG"),
  "-"),
"-")</f>
        <v>-</v>
      </c>
      <c r="P68" s="60" t="str" cm="1">
        <f t="array" ref="P68">IF(
  $C68 &gt; IF(
    INDEX($D$15:$D$26, MATCH(INDEX($B:$B, ROW()-$C68+1), $B$15:$B$26, 0)) = リスト!$O$9, 5,
    INDEX($D$15:$D$26, MATCH(INDEX($B:$B, ROW()-$C68+1), $B$15:$B$26, 0))
  ),
  IF(AND($D68="", $E68="", $F68="", $H68="", $I68=""), "OK", "NG"),
"-")</f>
        <v>OK</v>
      </c>
    </row>
    <row r="69" spans="2:16" ht="70.150000000000006" customHeight="1">
      <c r="B69" s="31"/>
      <c r="C69" s="33">
        <v>4</v>
      </c>
      <c r="D69" s="50"/>
      <c r="E69" s="55"/>
      <c r="F69" s="58"/>
      <c r="G69" s="80" t="str">
        <f t="shared" si="2"/>
        <v>-</v>
      </c>
      <c r="H69" s="50"/>
      <c r="I69" s="51"/>
      <c r="L69" s="60" t="str" cm="1">
        <f t="array" ref="L69">IF(
  $C69 &lt;= IF(
    INDEX($D$15:$D$26, MATCH(INDEX($B:$B, ROW()-$C69+1), $B$15:$B$26, 0)) = リスト!$O$9, 5,
    INDEX($D$15:$D$26, MATCH(INDEX($B:$B, ROW()-$C69+1), $B$15:$B$26, 0))
  ),
  IF(AND($D69&lt;&gt;"", $E69&lt;&gt;"", $F69&lt;&gt;""),
  "OK", "NG"),
"-")</f>
        <v>-</v>
      </c>
      <c r="M69" s="60" t="str" cm="1">
        <f t="array" ref="M69">IF(AND(
    $C69 &lt;= IF(
      INDEX($D$15:$D$26, MATCH(INDEX($B:$B, ROW()-$C69+1), $B$15:$B$26, 0)) = リスト!$O$9, 5,
      INDEX($D$15:$D$26, MATCH(INDEX($B:$B, ROW()-$C69+1), $B$15:$B$26, 0))
    ),
    $F69 &gt; 0
  ),
  IF(AND($H69&lt;&gt;"", $I69&lt;&gt;""),
  "OK", "NG"),
"-")</f>
        <v>-</v>
      </c>
      <c r="N69" s="60" t="str" cm="1">
        <f t="array" ref="N69">IF(
  $C69 &lt;= IF(
    INDEX($D$15:$D$26, MATCH(INDEX($B:$B, ROW()-$C69+1), $B$15:$B$26, 0)) = リスト!$O$9, 5,
    INDEX($D$15:$D$26, MATCH(INDEX($B:$B, ROW()-$C69+1), $B$15:$B$26, 0))
  ),
  IF(AND(
    LEN(SUBSTITUTE(SUBSTITUTE($D69,CHAR(10),""),CHAR(13),""))&lt;=1000, SUMPRODUCT(--ISNUMBER(FIND({"&lt;";"&gt;";"&amp;";"""";"'"}, $D69)))=0,
    LEN(SUBSTITUTE(SUBSTITUTE($H69,CHAR(10),""),CHAR(13),""))&lt;=1000, SUMPRODUCT(--ISNUMBER(FIND({"&lt;";"&gt;";"&amp;";"""";"'"}, $H69)))=0,
    LEN(SUBSTITUTE(SUBSTITUTE($I69,CHAR(10),""),CHAR(13),""))&lt;=300,  SUMPRODUCT(--ISNUMBER(FIND({"&lt;";"&gt;";"&amp;";"""";"'"}, $I69)))=0,
    OR($E69="", IF(ISNUMBER($E69), AND($E69=INT($E69), $E69&gt;=0, LEN(TEXT($E69,"0"))&lt;=12), FALSE)),
    OR($F69="", IF(ISNUMBER($F69), AND($F69=INT($F69), $F69&gt;=0, LEN(TEXT($F69,"0"))&lt;=12), FALSE))
  ),
  "OK", "NG"),
"-")</f>
        <v>-</v>
      </c>
      <c r="O69" s="60" t="str" cm="1">
        <f t="array" ref="O69">IF(
  $C69 &lt;= IF(
    INDEX($D$15:$D$26, MATCH(INDEX($B:$B, ROW()-$C69+1), $B$15:$B$26, 0)) = リスト!$O$9, 5,
    INDEX($D$15:$D$26, MATCH(INDEX($B:$B, ROW()-$C69+1), $B$15:$B$26, 0))
  ),
  IF(AND(ISNUMBER($E69), ISNUMBER($F69)),
    IF(AND(
        $E69 &gt;= $F69,
        IF(INDEX($B:$B, ROW()-$C69+1) = $B$31, $F69 &gt;= 100000, TRUE)
      ),
      "OK", "NG"),
  "-"),
"-")</f>
        <v>-</v>
      </c>
      <c r="P69" s="60" t="str" cm="1">
        <f t="array" ref="P69">IF(
  $C69 &gt; IF(
    INDEX($D$15:$D$26, MATCH(INDEX($B:$B, ROW()-$C69+1), $B$15:$B$26, 0)) = リスト!$O$9, 5,
    INDEX($D$15:$D$26, MATCH(INDEX($B:$B, ROW()-$C69+1), $B$15:$B$26, 0))
  ),
  IF(AND($D69="", $E69="", $F69="", $H69="", $I69=""), "OK", "NG"),
"-")</f>
        <v>OK</v>
      </c>
    </row>
    <row r="70" spans="2:16" ht="70.150000000000006" customHeight="1" thickBot="1">
      <c r="B70" s="32"/>
      <c r="C70" s="33">
        <v>5</v>
      </c>
      <c r="D70" s="52"/>
      <c r="E70" s="56"/>
      <c r="F70" s="59"/>
      <c r="G70" s="81" t="str">
        <f t="shared" si="2"/>
        <v>-</v>
      </c>
      <c r="H70" s="52"/>
      <c r="I70" s="53"/>
      <c r="L70" s="60" t="str" cm="1">
        <f t="array" ref="L70">IF(
  $C70 &lt;= IF(
    INDEX($D$15:$D$26, MATCH(INDEX($B:$B, ROW()-$C70+1), $B$15:$B$26, 0)) = リスト!$O$9, 5,
    INDEX($D$15:$D$26, MATCH(INDEX($B:$B, ROW()-$C70+1), $B$15:$B$26, 0))
  ),
  IF(AND($D70&lt;&gt;"", $E70&lt;&gt;"", $F70&lt;&gt;""),
  "OK", "NG"),
"-")</f>
        <v>-</v>
      </c>
      <c r="M70" s="60" t="str" cm="1">
        <f t="array" ref="M70">IF(AND(
    $C70 &lt;= IF(
      INDEX($D$15:$D$26, MATCH(INDEX($B:$B, ROW()-$C70+1), $B$15:$B$26, 0)) = リスト!$O$9, 5,
      INDEX($D$15:$D$26, MATCH(INDEX($B:$B, ROW()-$C70+1), $B$15:$B$26, 0))
    ),
    $F70 &gt; 0
  ),
  IF(AND($H70&lt;&gt;"", $I70&lt;&gt;""),
  "OK", "NG"),
"-")</f>
        <v>-</v>
      </c>
      <c r="N70" s="60" t="str" cm="1">
        <f t="array" ref="N70">IF(
  $C70 &lt;= IF(
    INDEX($D$15:$D$26, MATCH(INDEX($B:$B, ROW()-$C70+1), $B$15:$B$26, 0)) = リスト!$O$9, 5,
    INDEX($D$15:$D$26, MATCH(INDEX($B:$B, ROW()-$C70+1), $B$15:$B$26, 0))
  ),
  IF(AND(
    LEN(SUBSTITUTE(SUBSTITUTE($D70,CHAR(10),""),CHAR(13),""))&lt;=1000, SUMPRODUCT(--ISNUMBER(FIND({"&lt;";"&gt;";"&amp;";"""";"'"}, $D70)))=0,
    LEN(SUBSTITUTE(SUBSTITUTE($H70,CHAR(10),""),CHAR(13),""))&lt;=1000, SUMPRODUCT(--ISNUMBER(FIND({"&lt;";"&gt;";"&amp;";"""";"'"}, $H70)))=0,
    LEN(SUBSTITUTE(SUBSTITUTE($I70,CHAR(10),""),CHAR(13),""))&lt;=300,  SUMPRODUCT(--ISNUMBER(FIND({"&lt;";"&gt;";"&amp;";"""";"'"}, $I70)))=0,
    OR($E70="", IF(ISNUMBER($E70), AND($E70=INT($E70), $E70&gt;=0, LEN(TEXT($E70,"0"))&lt;=12), FALSE)),
    OR($F70="", IF(ISNUMBER($F70), AND($F70=INT($F70), $F70&gt;=0, LEN(TEXT($F70,"0"))&lt;=12), FALSE))
  ),
  "OK", "NG"),
"-")</f>
        <v>-</v>
      </c>
      <c r="O70" s="60" t="str" cm="1">
        <f t="array" ref="O70">IF(
  $C70 &lt;= IF(
    INDEX($D$15:$D$26, MATCH(INDEX($B:$B, ROW()-$C70+1), $B$15:$B$26, 0)) = リスト!$O$9, 5,
    INDEX($D$15:$D$26, MATCH(INDEX($B:$B, ROW()-$C70+1), $B$15:$B$26, 0))
  ),
  IF(AND(ISNUMBER($E70), ISNUMBER($F70)),
    IF(AND(
        $E70 &gt;= $F70,
        IF(INDEX($B:$B, ROW()-$C70+1) = $B$31, $F70 &gt;= 100000, TRUE)
      ),
      "OK", "NG"),
  "-"),
"-")</f>
        <v>-</v>
      </c>
      <c r="P70" s="60" t="str" cm="1">
        <f t="array" ref="P70">IF(
  $C70 &gt; IF(
    INDEX($D$15:$D$26, MATCH(INDEX($B:$B, ROW()-$C70+1), $B$15:$B$26, 0)) = リスト!$O$9, 5,
    INDEX($D$15:$D$26, MATCH(INDEX($B:$B, ROW()-$C70+1), $B$15:$B$26, 0))
  ),
  IF(AND($D70="", $E70="", $F70="", $H70="", $I70=""), "OK", "NG"),
"-")</f>
        <v>OK</v>
      </c>
    </row>
    <row r="71" spans="2:16" ht="70.150000000000006" customHeight="1" thickTop="1">
      <c r="B71" s="29" t="s">
        <v>147</v>
      </c>
      <c r="C71" s="33">
        <v>1</v>
      </c>
      <c r="D71" s="48"/>
      <c r="E71" s="54"/>
      <c r="F71" s="57"/>
      <c r="G71" s="79" t="str">
        <f t="shared" si="2"/>
        <v>-</v>
      </c>
      <c r="H71" s="48"/>
      <c r="I71" s="49"/>
      <c r="L71" s="60" t="str" cm="1">
        <f t="array" ref="L71">IF(
  $C71 &lt;= IF(
    INDEX($D$15:$D$26, MATCH(INDEX($B:$B, ROW()-$C71+1), $B$15:$B$26, 0)) = リスト!$O$9, 5,
    INDEX($D$15:$D$26, MATCH(INDEX($B:$B, ROW()-$C71+1), $B$15:$B$26, 0))
  ),
  IF(AND($D71&lt;&gt;"", $E71&lt;&gt;"", $F71&lt;&gt;""),
  "OK", "NG"),
"-")</f>
        <v>-</v>
      </c>
      <c r="M71" s="60" t="str" cm="1">
        <f t="array" ref="M71">IF(AND(
    $C71 &lt;= IF(
      INDEX($D$15:$D$26, MATCH(INDEX($B:$B, ROW()-$C71+1), $B$15:$B$26, 0)) = リスト!$O$9, 5,
      INDEX($D$15:$D$26, MATCH(INDEX($B:$B, ROW()-$C71+1), $B$15:$B$26, 0))
    ),
    $F71 &gt; 0
  ),
  IF(AND($H71&lt;&gt;"", $I71&lt;&gt;""),
  "OK", "NG"),
"-")</f>
        <v>-</v>
      </c>
      <c r="N71" s="60" t="str" cm="1">
        <f t="array" ref="N71">IF(
  $C71 &lt;= IF(
    INDEX($D$15:$D$26, MATCH(INDEX($B:$B, ROW()-$C71+1), $B$15:$B$26, 0)) = リスト!$O$9, 5,
    INDEX($D$15:$D$26, MATCH(INDEX($B:$B, ROW()-$C71+1), $B$15:$B$26, 0))
  ),
  IF(AND(
    LEN(SUBSTITUTE(SUBSTITUTE($D71,CHAR(10),""),CHAR(13),""))&lt;=1000, SUMPRODUCT(--ISNUMBER(FIND({"&lt;";"&gt;";"&amp;";"""";"'"}, $D71)))=0,
    LEN(SUBSTITUTE(SUBSTITUTE($H71,CHAR(10),""),CHAR(13),""))&lt;=1000, SUMPRODUCT(--ISNUMBER(FIND({"&lt;";"&gt;";"&amp;";"""";"'"}, $H71)))=0,
    LEN(SUBSTITUTE(SUBSTITUTE($I71,CHAR(10),""),CHAR(13),""))&lt;=300,  SUMPRODUCT(--ISNUMBER(FIND({"&lt;";"&gt;";"&amp;";"""";"'"}, $I71)))=0,
    OR($E71="", IF(ISNUMBER($E71), AND($E71=INT($E71), $E71&gt;=0, LEN(TEXT($E71,"0"))&lt;=12), FALSE)),
    OR($F71="", IF(ISNUMBER($F71), AND($F71=INT($F71), $F71&gt;=0, LEN(TEXT($F71,"0"))&lt;=12), FALSE))
  ),
  "OK", "NG"),
"-")</f>
        <v>-</v>
      </c>
      <c r="O71" s="60" t="str" cm="1">
        <f t="array" ref="O71">IF(
  $C71 &lt;= IF(
    INDEX($D$15:$D$26, MATCH(INDEX($B:$B, ROW()-$C71+1), $B$15:$B$26, 0)) = リスト!$O$9, 5,
    INDEX($D$15:$D$26, MATCH(INDEX($B:$B, ROW()-$C71+1), $B$15:$B$26, 0))
  ),
  IF(AND(ISNUMBER($E71), ISNUMBER($F71)),
    IF(AND(
        $E71 &gt;= $F71,
        IF(INDEX($B:$B, ROW()-$C71+1) = $B$31, $F71 &gt;= 100000, TRUE)
      ),
      "OK", "NG"),
  "-"),
"-")</f>
        <v>-</v>
      </c>
      <c r="P71" s="60" t="str" cm="1">
        <f t="array" ref="P71">IF(
  $C71 &gt; IF(
    INDEX($D$15:$D$26, MATCH(INDEX($B:$B, ROW()-$C71+1), $B$15:$B$26, 0)) = リスト!$O$9, 5,
    INDEX($D$15:$D$26, MATCH(INDEX($B:$B, ROW()-$C71+1), $B$15:$B$26, 0))
  ),
  IF(AND($D71="", $E71="", $F71="", $H71="", $I71=""), "OK", "NG"),
"-")</f>
        <v>OK</v>
      </c>
    </row>
    <row r="72" spans="2:16" ht="70.150000000000006" customHeight="1">
      <c r="B72" s="31"/>
      <c r="C72" s="33">
        <v>2</v>
      </c>
      <c r="D72" s="50"/>
      <c r="E72" s="55"/>
      <c r="F72" s="58"/>
      <c r="G72" s="80" t="str">
        <f t="shared" si="2"/>
        <v>-</v>
      </c>
      <c r="H72" s="50"/>
      <c r="I72" s="51"/>
      <c r="L72" s="60" t="str" cm="1">
        <f t="array" ref="L72">IF(
  $C72 &lt;= IF(
    INDEX($D$15:$D$26, MATCH(INDEX($B:$B, ROW()-$C72+1), $B$15:$B$26, 0)) = リスト!$O$9, 5,
    INDEX($D$15:$D$26, MATCH(INDEX($B:$B, ROW()-$C72+1), $B$15:$B$26, 0))
  ),
  IF(AND($D72&lt;&gt;"", $E72&lt;&gt;"", $F72&lt;&gt;""),
  "OK", "NG"),
"-")</f>
        <v>-</v>
      </c>
      <c r="M72" s="60" t="str" cm="1">
        <f t="array" ref="M72">IF(AND(
    $C72 &lt;= IF(
      INDEX($D$15:$D$26, MATCH(INDEX($B:$B, ROW()-$C72+1), $B$15:$B$26, 0)) = リスト!$O$9, 5,
      INDEX($D$15:$D$26, MATCH(INDEX($B:$B, ROW()-$C72+1), $B$15:$B$26, 0))
    ),
    $F72 &gt; 0
  ),
  IF(AND($H72&lt;&gt;"", $I72&lt;&gt;""),
  "OK", "NG"),
"-")</f>
        <v>-</v>
      </c>
      <c r="N72" s="60" t="str" cm="1">
        <f t="array" ref="N72">IF(
  $C72 &lt;= IF(
    INDEX($D$15:$D$26, MATCH(INDEX($B:$B, ROW()-$C72+1), $B$15:$B$26, 0)) = リスト!$O$9, 5,
    INDEX($D$15:$D$26, MATCH(INDEX($B:$B, ROW()-$C72+1), $B$15:$B$26, 0))
  ),
  IF(AND(
    LEN(SUBSTITUTE(SUBSTITUTE($D72,CHAR(10),""),CHAR(13),""))&lt;=1000, SUMPRODUCT(--ISNUMBER(FIND({"&lt;";"&gt;";"&amp;";"""";"'"}, $D72)))=0,
    LEN(SUBSTITUTE(SUBSTITUTE($H72,CHAR(10),""),CHAR(13),""))&lt;=1000, SUMPRODUCT(--ISNUMBER(FIND({"&lt;";"&gt;";"&amp;";"""";"'"}, $H72)))=0,
    LEN(SUBSTITUTE(SUBSTITUTE($I72,CHAR(10),""),CHAR(13),""))&lt;=300,  SUMPRODUCT(--ISNUMBER(FIND({"&lt;";"&gt;";"&amp;";"""";"'"}, $I72)))=0,
    OR($E72="", IF(ISNUMBER($E72), AND($E72=INT($E72), $E72&gt;=0, LEN(TEXT($E72,"0"))&lt;=12), FALSE)),
    OR($F72="", IF(ISNUMBER($F72), AND($F72=INT($F72), $F72&gt;=0, LEN(TEXT($F72,"0"))&lt;=12), FALSE))
  ),
  "OK", "NG"),
"-")</f>
        <v>-</v>
      </c>
      <c r="O72" s="60" t="str" cm="1">
        <f t="array" ref="O72">IF(
  $C72 &lt;= IF(
    INDEX($D$15:$D$26, MATCH(INDEX($B:$B, ROW()-$C72+1), $B$15:$B$26, 0)) = リスト!$O$9, 5,
    INDEX($D$15:$D$26, MATCH(INDEX($B:$B, ROW()-$C72+1), $B$15:$B$26, 0))
  ),
  IF(AND(ISNUMBER($E72), ISNUMBER($F72)),
    IF(AND(
        $E72 &gt;= $F72,
        IF(INDEX($B:$B, ROW()-$C72+1) = $B$31, $F72 &gt;= 100000, TRUE)
      ),
      "OK", "NG"),
  "-"),
"-")</f>
        <v>-</v>
      </c>
      <c r="P72" s="60" t="str" cm="1">
        <f t="array" ref="P72">IF(
  $C72 &gt; IF(
    INDEX($D$15:$D$26, MATCH(INDEX($B:$B, ROW()-$C72+1), $B$15:$B$26, 0)) = リスト!$O$9, 5,
    INDEX($D$15:$D$26, MATCH(INDEX($B:$B, ROW()-$C72+1), $B$15:$B$26, 0))
  ),
  IF(AND($D72="", $E72="", $F72="", $H72="", $I72=""), "OK", "NG"),
"-")</f>
        <v>OK</v>
      </c>
    </row>
    <row r="73" spans="2:16" ht="70.150000000000006" customHeight="1">
      <c r="B73" s="31"/>
      <c r="C73" s="33">
        <v>3</v>
      </c>
      <c r="D73" s="50"/>
      <c r="E73" s="55"/>
      <c r="F73" s="58"/>
      <c r="G73" s="80" t="str">
        <f t="shared" si="2"/>
        <v>-</v>
      </c>
      <c r="H73" s="50"/>
      <c r="I73" s="51"/>
      <c r="L73" s="60" t="str" cm="1">
        <f t="array" ref="L73">IF(
  $C73 &lt;= IF(
    INDEX($D$15:$D$26, MATCH(INDEX($B:$B, ROW()-$C73+1), $B$15:$B$26, 0)) = リスト!$O$9, 5,
    INDEX($D$15:$D$26, MATCH(INDEX($B:$B, ROW()-$C73+1), $B$15:$B$26, 0))
  ),
  IF(AND($D73&lt;&gt;"", $E73&lt;&gt;"", $F73&lt;&gt;""),
  "OK", "NG"),
"-")</f>
        <v>-</v>
      </c>
      <c r="M73" s="60" t="str" cm="1">
        <f t="array" ref="M73">IF(AND(
    $C73 &lt;= IF(
      INDEX($D$15:$D$26, MATCH(INDEX($B:$B, ROW()-$C73+1), $B$15:$B$26, 0)) = リスト!$O$9, 5,
      INDEX($D$15:$D$26, MATCH(INDEX($B:$B, ROW()-$C73+1), $B$15:$B$26, 0))
    ),
    $F73 &gt; 0
  ),
  IF(AND($H73&lt;&gt;"", $I73&lt;&gt;""),
  "OK", "NG"),
"-")</f>
        <v>-</v>
      </c>
      <c r="N73" s="60" t="str" cm="1">
        <f t="array" ref="N73">IF(
  $C73 &lt;= IF(
    INDEX($D$15:$D$26, MATCH(INDEX($B:$B, ROW()-$C73+1), $B$15:$B$26, 0)) = リスト!$O$9, 5,
    INDEX($D$15:$D$26, MATCH(INDEX($B:$B, ROW()-$C73+1), $B$15:$B$26, 0))
  ),
  IF(AND(
    LEN(SUBSTITUTE(SUBSTITUTE($D73,CHAR(10),""),CHAR(13),""))&lt;=1000, SUMPRODUCT(--ISNUMBER(FIND({"&lt;";"&gt;";"&amp;";"""";"'"}, $D73)))=0,
    LEN(SUBSTITUTE(SUBSTITUTE($H73,CHAR(10),""),CHAR(13),""))&lt;=1000, SUMPRODUCT(--ISNUMBER(FIND({"&lt;";"&gt;";"&amp;";"""";"'"}, $H73)))=0,
    LEN(SUBSTITUTE(SUBSTITUTE($I73,CHAR(10),""),CHAR(13),""))&lt;=300,  SUMPRODUCT(--ISNUMBER(FIND({"&lt;";"&gt;";"&amp;";"""";"'"}, $I73)))=0,
    OR($E73="", IF(ISNUMBER($E73), AND($E73=INT($E73), $E73&gt;=0, LEN(TEXT($E73,"0"))&lt;=12), FALSE)),
    OR($F73="", IF(ISNUMBER($F73), AND($F73=INT($F73), $F73&gt;=0, LEN(TEXT($F73,"0"))&lt;=12), FALSE))
  ),
  "OK", "NG"),
"-")</f>
        <v>-</v>
      </c>
      <c r="O73" s="60" t="str" cm="1">
        <f t="array" ref="O73">IF(
  $C73 &lt;= IF(
    INDEX($D$15:$D$26, MATCH(INDEX($B:$B, ROW()-$C73+1), $B$15:$B$26, 0)) = リスト!$O$9, 5,
    INDEX($D$15:$D$26, MATCH(INDEX($B:$B, ROW()-$C73+1), $B$15:$B$26, 0))
  ),
  IF(AND(ISNUMBER($E73), ISNUMBER($F73)),
    IF(AND(
        $E73 &gt;= $F73,
        IF(INDEX($B:$B, ROW()-$C73+1) = $B$31, $F73 &gt;= 100000, TRUE)
      ),
      "OK", "NG"),
  "-"),
"-")</f>
        <v>-</v>
      </c>
      <c r="P73" s="60" t="str" cm="1">
        <f t="array" ref="P73">IF(
  $C73 &gt; IF(
    INDEX($D$15:$D$26, MATCH(INDEX($B:$B, ROW()-$C73+1), $B$15:$B$26, 0)) = リスト!$O$9, 5,
    INDEX($D$15:$D$26, MATCH(INDEX($B:$B, ROW()-$C73+1), $B$15:$B$26, 0))
  ),
  IF(AND($D73="", $E73="", $F73="", $H73="", $I73=""), "OK", "NG"),
"-")</f>
        <v>OK</v>
      </c>
    </row>
    <row r="74" spans="2:16" ht="70.150000000000006" customHeight="1">
      <c r="B74" s="31"/>
      <c r="C74" s="33">
        <v>4</v>
      </c>
      <c r="D74" s="50"/>
      <c r="E74" s="55"/>
      <c r="F74" s="58"/>
      <c r="G74" s="80" t="str">
        <f t="shared" si="2"/>
        <v>-</v>
      </c>
      <c r="H74" s="50"/>
      <c r="I74" s="51"/>
      <c r="L74" s="60" t="str" cm="1">
        <f t="array" ref="L74">IF(
  $C74 &lt;= IF(
    INDEX($D$15:$D$26, MATCH(INDEX($B:$B, ROW()-$C74+1), $B$15:$B$26, 0)) = リスト!$O$9, 5,
    INDEX($D$15:$D$26, MATCH(INDEX($B:$B, ROW()-$C74+1), $B$15:$B$26, 0))
  ),
  IF(AND($D74&lt;&gt;"", $E74&lt;&gt;"", $F74&lt;&gt;""),
  "OK", "NG"),
"-")</f>
        <v>-</v>
      </c>
      <c r="M74" s="60" t="str" cm="1">
        <f t="array" ref="M74">IF(AND(
    $C74 &lt;= IF(
      INDEX($D$15:$D$26, MATCH(INDEX($B:$B, ROW()-$C74+1), $B$15:$B$26, 0)) = リスト!$O$9, 5,
      INDEX($D$15:$D$26, MATCH(INDEX($B:$B, ROW()-$C74+1), $B$15:$B$26, 0))
    ),
    $F74 &gt; 0
  ),
  IF(AND($H74&lt;&gt;"", $I74&lt;&gt;""),
  "OK", "NG"),
"-")</f>
        <v>-</v>
      </c>
      <c r="N74" s="60" t="str" cm="1">
        <f t="array" ref="N74">IF(
  $C74 &lt;= IF(
    INDEX($D$15:$D$26, MATCH(INDEX($B:$B, ROW()-$C74+1), $B$15:$B$26, 0)) = リスト!$O$9, 5,
    INDEX($D$15:$D$26, MATCH(INDEX($B:$B, ROW()-$C74+1), $B$15:$B$26, 0))
  ),
  IF(AND(
    LEN(SUBSTITUTE(SUBSTITUTE($D74,CHAR(10),""),CHAR(13),""))&lt;=1000, SUMPRODUCT(--ISNUMBER(FIND({"&lt;";"&gt;";"&amp;";"""";"'"}, $D74)))=0,
    LEN(SUBSTITUTE(SUBSTITUTE($H74,CHAR(10),""),CHAR(13),""))&lt;=1000, SUMPRODUCT(--ISNUMBER(FIND({"&lt;";"&gt;";"&amp;";"""";"'"}, $H74)))=0,
    LEN(SUBSTITUTE(SUBSTITUTE($I74,CHAR(10),""),CHAR(13),""))&lt;=300,  SUMPRODUCT(--ISNUMBER(FIND({"&lt;";"&gt;";"&amp;";"""";"'"}, $I74)))=0,
    OR($E74="", IF(ISNUMBER($E74), AND($E74=INT($E74), $E74&gt;=0, LEN(TEXT($E74,"0"))&lt;=12), FALSE)),
    OR($F74="", IF(ISNUMBER($F74), AND($F74=INT($F74), $F74&gt;=0, LEN(TEXT($F74,"0"))&lt;=12), FALSE))
  ),
  "OK", "NG"),
"-")</f>
        <v>-</v>
      </c>
      <c r="O74" s="60" t="str" cm="1">
        <f t="array" ref="O74">IF(
  $C74 &lt;= IF(
    INDEX($D$15:$D$26, MATCH(INDEX($B:$B, ROW()-$C74+1), $B$15:$B$26, 0)) = リスト!$O$9, 5,
    INDEX($D$15:$D$26, MATCH(INDEX($B:$B, ROW()-$C74+1), $B$15:$B$26, 0))
  ),
  IF(AND(ISNUMBER($E74), ISNUMBER($F74)),
    IF(AND(
        $E74 &gt;= $F74,
        IF(INDEX($B:$B, ROW()-$C74+1) = $B$31, $F74 &gt;= 100000, TRUE)
      ),
      "OK", "NG"),
  "-"),
"-")</f>
        <v>-</v>
      </c>
      <c r="P74" s="60" t="str" cm="1">
        <f t="array" ref="P74">IF(
  $C74 &gt; IF(
    INDEX($D$15:$D$26, MATCH(INDEX($B:$B, ROW()-$C74+1), $B$15:$B$26, 0)) = リスト!$O$9, 5,
    INDEX($D$15:$D$26, MATCH(INDEX($B:$B, ROW()-$C74+1), $B$15:$B$26, 0))
  ),
  IF(AND($D74="", $E74="", $F74="", $H74="", $I74=""), "OK", "NG"),
"-")</f>
        <v>OK</v>
      </c>
    </row>
    <row r="75" spans="2:16" ht="70.150000000000006" customHeight="1" thickBot="1">
      <c r="B75" s="32"/>
      <c r="C75" s="33">
        <v>5</v>
      </c>
      <c r="D75" s="52"/>
      <c r="E75" s="56"/>
      <c r="F75" s="59"/>
      <c r="G75" s="81" t="str">
        <f t="shared" si="2"/>
        <v>-</v>
      </c>
      <c r="H75" s="52"/>
      <c r="I75" s="53"/>
      <c r="L75" s="60" t="str" cm="1">
        <f t="array" ref="L75">IF(
  $C75 &lt;= IF(
    INDEX($D$15:$D$26, MATCH(INDEX($B:$B, ROW()-$C75+1), $B$15:$B$26, 0)) = リスト!$O$9, 5,
    INDEX($D$15:$D$26, MATCH(INDEX($B:$B, ROW()-$C75+1), $B$15:$B$26, 0))
  ),
  IF(AND($D75&lt;&gt;"", $E75&lt;&gt;"", $F75&lt;&gt;""),
  "OK", "NG"),
"-")</f>
        <v>-</v>
      </c>
      <c r="M75" s="60" t="str" cm="1">
        <f t="array" ref="M75">IF(AND(
    $C75 &lt;= IF(
      INDEX($D$15:$D$26, MATCH(INDEX($B:$B, ROW()-$C75+1), $B$15:$B$26, 0)) = リスト!$O$9, 5,
      INDEX($D$15:$D$26, MATCH(INDEX($B:$B, ROW()-$C75+1), $B$15:$B$26, 0))
    ),
    $F75 &gt; 0
  ),
  IF(AND($H75&lt;&gt;"", $I75&lt;&gt;""),
  "OK", "NG"),
"-")</f>
        <v>-</v>
      </c>
      <c r="N75" s="60" t="str" cm="1">
        <f t="array" ref="N75">IF(
  $C75 &lt;= IF(
    INDEX($D$15:$D$26, MATCH(INDEX($B:$B, ROW()-$C75+1), $B$15:$B$26, 0)) = リスト!$O$9, 5,
    INDEX($D$15:$D$26, MATCH(INDEX($B:$B, ROW()-$C75+1), $B$15:$B$26, 0))
  ),
  IF(AND(
    LEN(SUBSTITUTE(SUBSTITUTE($D75,CHAR(10),""),CHAR(13),""))&lt;=1000, SUMPRODUCT(--ISNUMBER(FIND({"&lt;";"&gt;";"&amp;";"""";"'"}, $D75)))=0,
    LEN(SUBSTITUTE(SUBSTITUTE($H75,CHAR(10),""),CHAR(13),""))&lt;=1000, SUMPRODUCT(--ISNUMBER(FIND({"&lt;";"&gt;";"&amp;";"""";"'"}, $H75)))=0,
    LEN(SUBSTITUTE(SUBSTITUTE($I75,CHAR(10),""),CHAR(13),""))&lt;=300,  SUMPRODUCT(--ISNUMBER(FIND({"&lt;";"&gt;";"&amp;";"""";"'"}, $I75)))=0,
    OR($E75="", IF(ISNUMBER($E75), AND($E75=INT($E75), $E75&gt;=0, LEN(TEXT($E75,"0"))&lt;=12), FALSE)),
    OR($F75="", IF(ISNUMBER($F75), AND($F75=INT($F75), $F75&gt;=0, LEN(TEXT($F75,"0"))&lt;=12), FALSE))
  ),
  "OK", "NG"),
"-")</f>
        <v>-</v>
      </c>
      <c r="O75" s="60" t="str" cm="1">
        <f t="array" ref="O75">IF(
  $C75 &lt;= IF(
    INDEX($D$15:$D$26, MATCH(INDEX($B:$B, ROW()-$C75+1), $B$15:$B$26, 0)) = リスト!$O$9, 5,
    INDEX($D$15:$D$26, MATCH(INDEX($B:$B, ROW()-$C75+1), $B$15:$B$26, 0))
  ),
  IF(AND(ISNUMBER($E75), ISNUMBER($F75)),
    IF(AND(
        $E75 &gt;= $F75,
        IF(INDEX($B:$B, ROW()-$C75+1) = $B$31, $F75 &gt;= 100000, TRUE)
      ),
      "OK", "NG"),
  "-"),
"-")</f>
        <v>-</v>
      </c>
      <c r="P75" s="60" t="str" cm="1">
        <f t="array" ref="P75">IF(
  $C75 &gt; IF(
    INDEX($D$15:$D$26, MATCH(INDEX($B:$B, ROW()-$C75+1), $B$15:$B$26, 0)) = リスト!$O$9, 5,
    INDEX($D$15:$D$26, MATCH(INDEX($B:$B, ROW()-$C75+1), $B$15:$B$26, 0))
  ),
  IF(AND($D75="", $E75="", $F75="", $H75="", $I75=""), "OK", "NG"),
"-")</f>
        <v>OK</v>
      </c>
    </row>
    <row r="76" spans="2:16" ht="70.150000000000006" customHeight="1" thickTop="1">
      <c r="B76" s="29" t="s">
        <v>148</v>
      </c>
      <c r="C76" s="33">
        <v>1</v>
      </c>
      <c r="D76" s="48"/>
      <c r="E76" s="54"/>
      <c r="F76" s="57"/>
      <c r="G76" s="79" t="str">
        <f t="shared" si="2"/>
        <v>-</v>
      </c>
      <c r="H76" s="48"/>
      <c r="I76" s="49"/>
      <c r="L76" s="60" t="str" cm="1">
        <f t="array" ref="L76">IF(
  $C76 &lt;= IF(
    INDEX($D$15:$D$26, MATCH(INDEX($B:$B, ROW()-$C76+1), $B$15:$B$26, 0)) = リスト!$O$9, 5,
    INDEX($D$15:$D$26, MATCH(INDEX($B:$B, ROW()-$C76+1), $B$15:$B$26, 0))
  ),
  IF(AND($D76&lt;&gt;"", $E76&lt;&gt;"", $F76&lt;&gt;""),
  "OK", "NG"),
"-")</f>
        <v>-</v>
      </c>
      <c r="M76" s="60" t="str" cm="1">
        <f t="array" ref="M76">IF(AND(
    $C76 &lt;= IF(
      INDEX($D$15:$D$26, MATCH(INDEX($B:$B, ROW()-$C76+1), $B$15:$B$26, 0)) = リスト!$O$9, 5,
      INDEX($D$15:$D$26, MATCH(INDEX($B:$B, ROW()-$C76+1), $B$15:$B$26, 0))
    ),
    $F76 &gt; 0
  ),
  IF(AND($H76&lt;&gt;"", $I76&lt;&gt;""),
  "OK", "NG"),
"-")</f>
        <v>-</v>
      </c>
      <c r="N76" s="60" t="str" cm="1">
        <f t="array" ref="N76">IF(
  $C76 &lt;= IF(
    INDEX($D$15:$D$26, MATCH(INDEX($B:$B, ROW()-$C76+1), $B$15:$B$26, 0)) = リスト!$O$9, 5,
    INDEX($D$15:$D$26, MATCH(INDEX($B:$B, ROW()-$C76+1), $B$15:$B$26, 0))
  ),
  IF(AND(
    LEN(SUBSTITUTE(SUBSTITUTE($D76,CHAR(10),""),CHAR(13),""))&lt;=1000, SUMPRODUCT(--ISNUMBER(FIND({"&lt;";"&gt;";"&amp;";"""";"'"}, $D76)))=0,
    LEN(SUBSTITUTE(SUBSTITUTE($H76,CHAR(10),""),CHAR(13),""))&lt;=1000, SUMPRODUCT(--ISNUMBER(FIND({"&lt;";"&gt;";"&amp;";"""";"'"}, $H76)))=0,
    LEN(SUBSTITUTE(SUBSTITUTE($I76,CHAR(10),""),CHAR(13),""))&lt;=300,  SUMPRODUCT(--ISNUMBER(FIND({"&lt;";"&gt;";"&amp;";"""";"'"}, $I76)))=0,
    OR($E76="", IF(ISNUMBER($E76), AND($E76=INT($E76), $E76&gt;=0, LEN(TEXT($E76,"0"))&lt;=12), FALSE)),
    OR($F76="", IF(ISNUMBER($F76), AND($F76=INT($F76), $F76&gt;=0, LEN(TEXT($F76,"0"))&lt;=12), FALSE))
  ),
  "OK", "NG"),
"-")</f>
        <v>-</v>
      </c>
      <c r="O76" s="60" t="str" cm="1">
        <f t="array" ref="O76">IF(
  $C76 &lt;= IF(
    INDEX($D$15:$D$26, MATCH(INDEX($B:$B, ROW()-$C76+1), $B$15:$B$26, 0)) = リスト!$O$9, 5,
    INDEX($D$15:$D$26, MATCH(INDEX($B:$B, ROW()-$C76+1), $B$15:$B$26, 0))
  ),
  IF(AND(ISNUMBER($E76), ISNUMBER($F76)),
    IF(AND(
        $E76 &gt;= $F76,
        IF(INDEX($B:$B, ROW()-$C76+1) = $B$31, $F76 &gt;= 100000, TRUE)
      ),
      "OK", "NG"),
  "-"),
"-")</f>
        <v>-</v>
      </c>
      <c r="P76" s="60" t="str" cm="1">
        <f t="array" ref="P76">IF(
  $C76 &gt; IF(
    INDEX($D$15:$D$26, MATCH(INDEX($B:$B, ROW()-$C76+1), $B$15:$B$26, 0)) = リスト!$O$9, 5,
    INDEX($D$15:$D$26, MATCH(INDEX($B:$B, ROW()-$C76+1), $B$15:$B$26, 0))
  ),
  IF(AND($D76="", $E76="", $F76="", $H76="", $I76=""), "OK", "NG"),
"-")</f>
        <v>OK</v>
      </c>
    </row>
    <row r="77" spans="2:16" ht="70.150000000000006" customHeight="1">
      <c r="B77" s="124" t="s">
        <v>164</v>
      </c>
      <c r="C77" s="33">
        <v>2</v>
      </c>
      <c r="D77" s="50"/>
      <c r="E77" s="55"/>
      <c r="F77" s="58"/>
      <c r="G77" s="80" t="str">
        <f t="shared" si="2"/>
        <v>-</v>
      </c>
      <c r="H77" s="50"/>
      <c r="I77" s="51"/>
      <c r="L77" s="60" t="str" cm="1">
        <f t="array" ref="L77">IF(
  $C77 &lt;= IF(
    INDEX($D$15:$D$26, MATCH(INDEX($B:$B, ROW()-$C77+1), $B$15:$B$26, 0)) = リスト!$O$9, 5,
    INDEX($D$15:$D$26, MATCH(INDEX($B:$B, ROW()-$C77+1), $B$15:$B$26, 0))
  ),
  IF(AND($D77&lt;&gt;"", $E77&lt;&gt;"", $F77&lt;&gt;""),
  "OK", "NG"),
"-")</f>
        <v>-</v>
      </c>
      <c r="M77" s="60" t="str" cm="1">
        <f t="array" ref="M77">IF(AND(
    $C77 &lt;= IF(
      INDEX($D$15:$D$26, MATCH(INDEX($B:$B, ROW()-$C77+1), $B$15:$B$26, 0)) = リスト!$O$9, 5,
      INDEX($D$15:$D$26, MATCH(INDEX($B:$B, ROW()-$C77+1), $B$15:$B$26, 0))
    ),
    $F77 &gt; 0
  ),
  IF(AND($H77&lt;&gt;"", $I77&lt;&gt;""),
  "OK", "NG"),
"-")</f>
        <v>-</v>
      </c>
      <c r="N77" s="60" t="str" cm="1">
        <f t="array" ref="N77">IF(
  $C77 &lt;= IF(
    INDEX($D$15:$D$26, MATCH(INDEX($B:$B, ROW()-$C77+1), $B$15:$B$26, 0)) = リスト!$O$9, 5,
    INDEX($D$15:$D$26, MATCH(INDEX($B:$B, ROW()-$C77+1), $B$15:$B$26, 0))
  ),
  IF(AND(
    LEN(SUBSTITUTE(SUBSTITUTE($D77,CHAR(10),""),CHAR(13),""))&lt;=1000, SUMPRODUCT(--ISNUMBER(FIND({"&lt;";"&gt;";"&amp;";"""";"'"}, $D77)))=0,
    LEN(SUBSTITUTE(SUBSTITUTE($H77,CHAR(10),""),CHAR(13),""))&lt;=1000, SUMPRODUCT(--ISNUMBER(FIND({"&lt;";"&gt;";"&amp;";"""";"'"}, $H77)))=0,
    LEN(SUBSTITUTE(SUBSTITUTE($I77,CHAR(10),""),CHAR(13),""))&lt;=300,  SUMPRODUCT(--ISNUMBER(FIND({"&lt;";"&gt;";"&amp;";"""";"'"}, $I77)))=0,
    OR($E77="", IF(ISNUMBER($E77), AND($E77=INT($E77), $E77&gt;=0, LEN(TEXT($E77,"0"))&lt;=12), FALSE)),
    OR($F77="", IF(ISNUMBER($F77), AND($F77=INT($F77), $F77&gt;=0, LEN(TEXT($F77,"0"))&lt;=12), FALSE))
  ),
  "OK", "NG"),
"-")</f>
        <v>-</v>
      </c>
      <c r="O77" s="60" t="str" cm="1">
        <f t="array" ref="O77">IF(
  $C77 &lt;= IF(
    INDEX($D$15:$D$26, MATCH(INDEX($B:$B, ROW()-$C77+1), $B$15:$B$26, 0)) = リスト!$O$9, 5,
    INDEX($D$15:$D$26, MATCH(INDEX($B:$B, ROW()-$C77+1), $B$15:$B$26, 0))
  ),
  IF(AND(ISNUMBER($E77), ISNUMBER($F77)),
    IF(AND(
        $E77 &gt;= $F77,
        IF(INDEX($B:$B, ROW()-$C77+1) = $B$31, $F77 &gt;= 100000, TRUE)
      ),
      "OK", "NG"),
  "-"),
"-")</f>
        <v>-</v>
      </c>
      <c r="P77" s="60" t="str" cm="1">
        <f t="array" ref="P77">IF(
  $C77 &gt; IF(
    INDEX($D$15:$D$26, MATCH(INDEX($B:$B, ROW()-$C77+1), $B$15:$B$26, 0)) = リスト!$O$9, 5,
    INDEX($D$15:$D$26, MATCH(INDEX($B:$B, ROW()-$C77+1), $B$15:$B$26, 0))
  ),
  IF(AND($D77="", $E77="", $F77="", $H77="", $I77=""), "OK", "NG"),
"-")</f>
        <v>OK</v>
      </c>
    </row>
    <row r="78" spans="2:16" ht="70.150000000000006" customHeight="1">
      <c r="B78" s="31"/>
      <c r="C78" s="33">
        <v>3</v>
      </c>
      <c r="D78" s="50"/>
      <c r="E78" s="55"/>
      <c r="F78" s="58"/>
      <c r="G78" s="80" t="str">
        <f t="shared" si="2"/>
        <v>-</v>
      </c>
      <c r="H78" s="50"/>
      <c r="I78" s="51"/>
      <c r="L78" s="60" t="str" cm="1">
        <f t="array" ref="L78">IF(
  $C78 &lt;= IF(
    INDEX($D$15:$D$26, MATCH(INDEX($B:$B, ROW()-$C78+1), $B$15:$B$26, 0)) = リスト!$O$9, 5,
    INDEX($D$15:$D$26, MATCH(INDEX($B:$B, ROW()-$C78+1), $B$15:$B$26, 0))
  ),
  IF(AND($D78&lt;&gt;"", $E78&lt;&gt;"", $F78&lt;&gt;""),
  "OK", "NG"),
"-")</f>
        <v>-</v>
      </c>
      <c r="M78" s="60" t="str" cm="1">
        <f t="array" ref="M78">IF(AND(
    $C78 &lt;= IF(
      INDEX($D$15:$D$26, MATCH(INDEX($B:$B, ROW()-$C78+1), $B$15:$B$26, 0)) = リスト!$O$9, 5,
      INDEX($D$15:$D$26, MATCH(INDEX($B:$B, ROW()-$C78+1), $B$15:$B$26, 0))
    ),
    $F78 &gt; 0
  ),
  IF(AND($H78&lt;&gt;"", $I78&lt;&gt;""),
  "OK", "NG"),
"-")</f>
        <v>-</v>
      </c>
      <c r="N78" s="60" t="str" cm="1">
        <f t="array" ref="N78">IF(
  $C78 &lt;= IF(
    INDEX($D$15:$D$26, MATCH(INDEX($B:$B, ROW()-$C78+1), $B$15:$B$26, 0)) = リスト!$O$9, 5,
    INDEX($D$15:$D$26, MATCH(INDEX($B:$B, ROW()-$C78+1), $B$15:$B$26, 0))
  ),
  IF(AND(
    LEN(SUBSTITUTE(SUBSTITUTE($D78,CHAR(10),""),CHAR(13),""))&lt;=1000, SUMPRODUCT(--ISNUMBER(FIND({"&lt;";"&gt;";"&amp;";"""";"'"}, $D78)))=0,
    LEN(SUBSTITUTE(SUBSTITUTE($H78,CHAR(10),""),CHAR(13),""))&lt;=1000, SUMPRODUCT(--ISNUMBER(FIND({"&lt;";"&gt;";"&amp;";"""";"'"}, $H78)))=0,
    LEN(SUBSTITUTE(SUBSTITUTE($I78,CHAR(10),""),CHAR(13),""))&lt;=300,  SUMPRODUCT(--ISNUMBER(FIND({"&lt;";"&gt;";"&amp;";"""";"'"}, $I78)))=0,
    OR($E78="", IF(ISNUMBER($E78), AND($E78=INT($E78), $E78&gt;=0, LEN(TEXT($E78,"0"))&lt;=12), FALSE)),
    OR($F78="", IF(ISNUMBER($F78), AND($F78=INT($F78), $F78&gt;=0, LEN(TEXT($F78,"0"))&lt;=12), FALSE))
  ),
  "OK", "NG"),
"-")</f>
        <v>-</v>
      </c>
      <c r="O78" s="60" t="str" cm="1">
        <f t="array" ref="O78">IF(
  $C78 &lt;= IF(
    INDEX($D$15:$D$26, MATCH(INDEX($B:$B, ROW()-$C78+1), $B$15:$B$26, 0)) = リスト!$O$9, 5,
    INDEX($D$15:$D$26, MATCH(INDEX($B:$B, ROW()-$C78+1), $B$15:$B$26, 0))
  ),
  IF(AND(ISNUMBER($E78), ISNUMBER($F78)),
    IF(AND(
        $E78 &gt;= $F78,
        IF(INDEX($B:$B, ROW()-$C78+1) = $B$31, $F78 &gt;= 100000, TRUE)
      ),
      "OK", "NG"),
  "-"),
"-")</f>
        <v>-</v>
      </c>
      <c r="P78" s="60" t="str" cm="1">
        <f t="array" ref="P78">IF(
  $C78 &gt; IF(
    INDEX($D$15:$D$26, MATCH(INDEX($B:$B, ROW()-$C78+1), $B$15:$B$26, 0)) = リスト!$O$9, 5,
    INDEX($D$15:$D$26, MATCH(INDEX($B:$B, ROW()-$C78+1), $B$15:$B$26, 0))
  ),
  IF(AND($D78="", $E78="", $F78="", $H78="", $I78=""), "OK", "NG"),
"-")</f>
        <v>OK</v>
      </c>
    </row>
    <row r="79" spans="2:16" ht="70.150000000000006" customHeight="1">
      <c r="B79" s="31"/>
      <c r="C79" s="33">
        <v>4</v>
      </c>
      <c r="D79" s="50"/>
      <c r="E79" s="55"/>
      <c r="F79" s="58"/>
      <c r="G79" s="80" t="str">
        <f t="shared" si="2"/>
        <v>-</v>
      </c>
      <c r="H79" s="50"/>
      <c r="I79" s="51"/>
      <c r="L79" s="60" t="str" cm="1">
        <f t="array" ref="L79">IF(
  $C79 &lt;= IF(
    INDEX($D$15:$D$26, MATCH(INDEX($B:$B, ROW()-$C79+1), $B$15:$B$26, 0)) = リスト!$O$9, 5,
    INDEX($D$15:$D$26, MATCH(INDEX($B:$B, ROW()-$C79+1), $B$15:$B$26, 0))
  ),
  IF(AND($D79&lt;&gt;"", $E79&lt;&gt;"", $F79&lt;&gt;""),
  "OK", "NG"),
"-")</f>
        <v>-</v>
      </c>
      <c r="M79" s="60" t="str" cm="1">
        <f t="array" ref="M79">IF(AND(
    $C79 &lt;= IF(
      INDEX($D$15:$D$26, MATCH(INDEX($B:$B, ROW()-$C79+1), $B$15:$B$26, 0)) = リスト!$O$9, 5,
      INDEX($D$15:$D$26, MATCH(INDEX($B:$B, ROW()-$C79+1), $B$15:$B$26, 0))
    ),
    $F79 &gt; 0
  ),
  IF(AND($H79&lt;&gt;"", $I79&lt;&gt;""),
  "OK", "NG"),
"-")</f>
        <v>-</v>
      </c>
      <c r="N79" s="60" t="str" cm="1">
        <f t="array" ref="N79">IF(
  $C79 &lt;= IF(
    INDEX($D$15:$D$26, MATCH(INDEX($B:$B, ROW()-$C79+1), $B$15:$B$26, 0)) = リスト!$O$9, 5,
    INDEX($D$15:$D$26, MATCH(INDEX($B:$B, ROW()-$C79+1), $B$15:$B$26, 0))
  ),
  IF(AND(
    LEN(SUBSTITUTE(SUBSTITUTE($D79,CHAR(10),""),CHAR(13),""))&lt;=1000, SUMPRODUCT(--ISNUMBER(FIND({"&lt;";"&gt;";"&amp;";"""";"'"}, $D79)))=0,
    LEN(SUBSTITUTE(SUBSTITUTE($H79,CHAR(10),""),CHAR(13),""))&lt;=1000, SUMPRODUCT(--ISNUMBER(FIND({"&lt;";"&gt;";"&amp;";"""";"'"}, $H79)))=0,
    LEN(SUBSTITUTE(SUBSTITUTE($I79,CHAR(10),""),CHAR(13),""))&lt;=300,  SUMPRODUCT(--ISNUMBER(FIND({"&lt;";"&gt;";"&amp;";"""";"'"}, $I79)))=0,
    OR($E79="", IF(ISNUMBER($E79), AND($E79=INT($E79), $E79&gt;=0, LEN(TEXT($E79,"0"))&lt;=12), FALSE)),
    OR($F79="", IF(ISNUMBER($F79), AND($F79=INT($F79), $F79&gt;=0, LEN(TEXT($F79,"0"))&lt;=12), FALSE))
  ),
  "OK", "NG"),
"-")</f>
        <v>-</v>
      </c>
      <c r="O79" s="60" t="str" cm="1">
        <f t="array" ref="O79">IF(
  $C79 &lt;= IF(
    INDEX($D$15:$D$26, MATCH(INDEX($B:$B, ROW()-$C79+1), $B$15:$B$26, 0)) = リスト!$O$9, 5,
    INDEX($D$15:$D$26, MATCH(INDEX($B:$B, ROW()-$C79+1), $B$15:$B$26, 0))
  ),
  IF(AND(ISNUMBER($E79), ISNUMBER($F79)),
    IF(AND(
        $E79 &gt;= $F79,
        IF(INDEX($B:$B, ROW()-$C79+1) = $B$31, $F79 &gt;= 100000, TRUE)
      ),
      "OK", "NG"),
  "-"),
"-")</f>
        <v>-</v>
      </c>
      <c r="P79" s="60" t="str" cm="1">
        <f t="array" ref="P79">IF(
  $C79 &gt; IF(
    INDEX($D$15:$D$26, MATCH(INDEX($B:$B, ROW()-$C79+1), $B$15:$B$26, 0)) = リスト!$O$9, 5,
    INDEX($D$15:$D$26, MATCH(INDEX($B:$B, ROW()-$C79+1), $B$15:$B$26, 0))
  ),
  IF(AND($D79="", $E79="", $F79="", $H79="", $I79=""), "OK", "NG"),
"-")</f>
        <v>OK</v>
      </c>
    </row>
    <row r="80" spans="2:16" ht="70.150000000000006" customHeight="1" thickBot="1">
      <c r="B80" s="32"/>
      <c r="C80" s="33">
        <v>5</v>
      </c>
      <c r="D80" s="52"/>
      <c r="E80" s="56"/>
      <c r="F80" s="59"/>
      <c r="G80" s="81" t="str">
        <f t="shared" si="2"/>
        <v>-</v>
      </c>
      <c r="H80" s="52"/>
      <c r="I80" s="53"/>
      <c r="L80" s="60" t="str" cm="1">
        <f t="array" ref="L80">IF(
  $C80 &lt;= IF(
    INDEX($D$15:$D$26, MATCH(INDEX($B:$B, ROW()-$C80+1), $B$15:$B$26, 0)) = リスト!$O$9, 5,
    INDEX($D$15:$D$26, MATCH(INDEX($B:$B, ROW()-$C80+1), $B$15:$B$26, 0))
  ),
  IF(AND($D80&lt;&gt;"", $E80&lt;&gt;"", $F80&lt;&gt;""),
  "OK", "NG"),
"-")</f>
        <v>-</v>
      </c>
      <c r="M80" s="60" t="str" cm="1">
        <f t="array" ref="M80">IF(AND(
    $C80 &lt;= IF(
      INDEX($D$15:$D$26, MATCH(INDEX($B:$B, ROW()-$C80+1), $B$15:$B$26, 0)) = リスト!$O$9, 5,
      INDEX($D$15:$D$26, MATCH(INDEX($B:$B, ROW()-$C80+1), $B$15:$B$26, 0))
    ),
    $F80 &gt; 0
  ),
  IF(AND($H80&lt;&gt;"", $I80&lt;&gt;""),
  "OK", "NG"),
"-")</f>
        <v>-</v>
      </c>
      <c r="N80" s="60" t="str" cm="1">
        <f t="array" ref="N80">IF(
  $C80 &lt;= IF(
    INDEX($D$15:$D$26, MATCH(INDEX($B:$B, ROW()-$C80+1), $B$15:$B$26, 0)) = リスト!$O$9, 5,
    INDEX($D$15:$D$26, MATCH(INDEX($B:$B, ROW()-$C80+1), $B$15:$B$26, 0))
  ),
  IF(AND(
    LEN(SUBSTITUTE(SUBSTITUTE($D80,CHAR(10),""),CHAR(13),""))&lt;=1000, SUMPRODUCT(--ISNUMBER(FIND({"&lt;";"&gt;";"&amp;";"""";"'"}, $D80)))=0,
    LEN(SUBSTITUTE(SUBSTITUTE($H80,CHAR(10),""),CHAR(13),""))&lt;=1000, SUMPRODUCT(--ISNUMBER(FIND({"&lt;";"&gt;";"&amp;";"""";"'"}, $H80)))=0,
    LEN(SUBSTITUTE(SUBSTITUTE($I80,CHAR(10),""),CHAR(13),""))&lt;=300,  SUMPRODUCT(--ISNUMBER(FIND({"&lt;";"&gt;";"&amp;";"""";"'"}, $I80)))=0,
    OR($E80="", IF(ISNUMBER($E80), AND($E80=INT($E80), $E80&gt;=0, LEN(TEXT($E80,"0"))&lt;=12), FALSE)),
    OR($F80="", IF(ISNUMBER($F80), AND($F80=INT($F80), $F80&gt;=0, LEN(TEXT($F80,"0"))&lt;=12), FALSE))
  ),
  "OK", "NG"),
"-")</f>
        <v>-</v>
      </c>
      <c r="O80" s="60" t="str" cm="1">
        <f t="array" ref="O80">IF(
  $C80 &lt;= IF(
    INDEX($D$15:$D$26, MATCH(INDEX($B:$B, ROW()-$C80+1), $B$15:$B$26, 0)) = リスト!$O$9, 5,
    INDEX($D$15:$D$26, MATCH(INDEX($B:$B, ROW()-$C80+1), $B$15:$B$26, 0))
  ),
  IF(AND(ISNUMBER($E80), ISNUMBER($F80)),
    IF(AND(
        $E80 &gt;= $F80,
        IF(INDEX($B:$B, ROW()-$C80+1) = $B$31, $F80 &gt;= 100000, TRUE)
      ),
      "OK", "NG"),
  "-"),
"-")</f>
        <v>-</v>
      </c>
      <c r="P80" s="60" t="str" cm="1">
        <f t="array" ref="P80">IF(
  $C80 &gt; IF(
    INDEX($D$15:$D$26, MATCH(INDEX($B:$B, ROW()-$C80+1), $B$15:$B$26, 0)) = リスト!$O$9, 5,
    INDEX($D$15:$D$26, MATCH(INDEX($B:$B, ROW()-$C80+1), $B$15:$B$26, 0))
  ),
  IF(AND($D80="", $E80="", $F80="", $H80="", $I80=""), "OK", "NG"),
"-")</f>
        <v>OK</v>
      </c>
    </row>
    <row r="81" spans="2:16" ht="70.150000000000006" customHeight="1" thickTop="1">
      <c r="B81" s="29" t="s">
        <v>149</v>
      </c>
      <c r="C81" s="33">
        <v>1</v>
      </c>
      <c r="D81" s="48"/>
      <c r="E81" s="54"/>
      <c r="F81" s="57"/>
      <c r="G81" s="79" t="str">
        <f t="shared" si="2"/>
        <v>-</v>
      </c>
      <c r="H81" s="48"/>
      <c r="I81" s="49"/>
      <c r="L81" s="60" t="str" cm="1">
        <f t="array" ref="L81">IF(
  $C81 &lt;= IF(
    INDEX($D$15:$D$26, MATCH(INDEX($B:$B, ROW()-$C81+1), $B$15:$B$26, 0)) = リスト!$O$9, 5,
    INDEX($D$15:$D$26, MATCH(INDEX($B:$B, ROW()-$C81+1), $B$15:$B$26, 0))
  ),
  IF(AND($D81&lt;&gt;"", $E81&lt;&gt;"", $F81&lt;&gt;""),
  "OK", "NG"),
"-")</f>
        <v>-</v>
      </c>
      <c r="M81" s="60" t="str" cm="1">
        <f t="array" ref="M81">IF(AND(
    $C81 &lt;= IF(
      INDEX($D$15:$D$26, MATCH(INDEX($B:$B, ROW()-$C81+1), $B$15:$B$26, 0)) = リスト!$O$9, 5,
      INDEX($D$15:$D$26, MATCH(INDEX($B:$B, ROW()-$C81+1), $B$15:$B$26, 0))
    ),
    $F81 &gt; 0
  ),
  IF(AND($H81&lt;&gt;"", $I81&lt;&gt;""),
  "OK", "NG"),
"-")</f>
        <v>-</v>
      </c>
      <c r="N81" s="60" t="str" cm="1">
        <f t="array" ref="N81">IF(
  $C81 &lt;= IF(
    INDEX($D$15:$D$26, MATCH(INDEX($B:$B, ROW()-$C81+1), $B$15:$B$26, 0)) = リスト!$O$9, 5,
    INDEX($D$15:$D$26, MATCH(INDEX($B:$B, ROW()-$C81+1), $B$15:$B$26, 0))
  ),
  IF(AND(
    LEN(SUBSTITUTE(SUBSTITUTE($D81,CHAR(10),""),CHAR(13),""))&lt;=1000, SUMPRODUCT(--ISNUMBER(FIND({"&lt;";"&gt;";"&amp;";"""";"'"}, $D81)))=0,
    LEN(SUBSTITUTE(SUBSTITUTE($H81,CHAR(10),""),CHAR(13),""))&lt;=1000, SUMPRODUCT(--ISNUMBER(FIND({"&lt;";"&gt;";"&amp;";"""";"'"}, $H81)))=0,
    LEN(SUBSTITUTE(SUBSTITUTE($I81,CHAR(10),""),CHAR(13),""))&lt;=300,  SUMPRODUCT(--ISNUMBER(FIND({"&lt;";"&gt;";"&amp;";"""";"'"}, $I81)))=0,
    OR($E81="", IF(ISNUMBER($E81), AND($E81=INT($E81), $E81&gt;=0, LEN(TEXT($E81,"0"))&lt;=12), FALSE)),
    OR($F81="", IF(ISNUMBER($F81), AND($F81=INT($F81), $F81&gt;=0, LEN(TEXT($F81,"0"))&lt;=12), FALSE))
  ),
  "OK", "NG"),
"-")</f>
        <v>-</v>
      </c>
      <c r="O81" s="60" t="str" cm="1">
        <f t="array" ref="O81">IF(
  $C81 &lt;= IF(
    INDEX($D$15:$D$26, MATCH(INDEX($B:$B, ROW()-$C81+1), $B$15:$B$26, 0)) = リスト!$O$9, 5,
    INDEX($D$15:$D$26, MATCH(INDEX($B:$B, ROW()-$C81+1), $B$15:$B$26, 0))
  ),
  IF(AND(ISNUMBER($E81), ISNUMBER($F81)),
    IF(AND(
        $E81 &gt;= $F81,
        IF(INDEX($B:$B, ROW()-$C81+1) = $B$31, $F81 &gt;= 100000, TRUE)
      ),
      "OK", "NG"),
  "-"),
"-")</f>
        <v>-</v>
      </c>
      <c r="P81" s="60" t="str" cm="1">
        <f t="array" ref="P81">IF(
  $C81 &gt; IF(
    INDEX($D$15:$D$26, MATCH(INDEX($B:$B, ROW()-$C81+1), $B$15:$B$26, 0)) = リスト!$O$9, 5,
    INDEX($D$15:$D$26, MATCH(INDEX($B:$B, ROW()-$C81+1), $B$15:$B$26, 0))
  ),
  IF(AND($D81="", $E81="", $F81="", $H81="", $I81=""), "OK", "NG"),
"-")</f>
        <v>OK</v>
      </c>
    </row>
    <row r="82" spans="2:16" ht="70.150000000000006" customHeight="1">
      <c r="B82" s="124" t="s">
        <v>165</v>
      </c>
      <c r="C82" s="33">
        <v>2</v>
      </c>
      <c r="D82" s="50"/>
      <c r="E82" s="55"/>
      <c r="F82" s="58"/>
      <c r="G82" s="80" t="str">
        <f t="shared" si="2"/>
        <v>-</v>
      </c>
      <c r="H82" s="50"/>
      <c r="I82" s="51"/>
      <c r="L82" s="60" t="str" cm="1">
        <f t="array" ref="L82">IF(
  $C82 &lt;= IF(
    INDEX($D$15:$D$26, MATCH(INDEX($B:$B, ROW()-$C82+1), $B$15:$B$26, 0)) = リスト!$O$9, 5,
    INDEX($D$15:$D$26, MATCH(INDEX($B:$B, ROW()-$C82+1), $B$15:$B$26, 0))
  ),
  IF(AND($D82&lt;&gt;"", $E82&lt;&gt;"", $F82&lt;&gt;""),
  "OK", "NG"),
"-")</f>
        <v>-</v>
      </c>
      <c r="M82" s="60" t="str" cm="1">
        <f t="array" ref="M82">IF(AND(
    $C82 &lt;= IF(
      INDEX($D$15:$D$26, MATCH(INDEX($B:$B, ROW()-$C82+1), $B$15:$B$26, 0)) = リスト!$O$9, 5,
      INDEX($D$15:$D$26, MATCH(INDEX($B:$B, ROW()-$C82+1), $B$15:$B$26, 0))
    ),
    $F82 &gt; 0
  ),
  IF(AND($H82&lt;&gt;"", $I82&lt;&gt;""),
  "OK", "NG"),
"-")</f>
        <v>-</v>
      </c>
      <c r="N82" s="60" t="str" cm="1">
        <f t="array" ref="N82">IF(
  $C82 &lt;= IF(
    INDEX($D$15:$D$26, MATCH(INDEX($B:$B, ROW()-$C82+1), $B$15:$B$26, 0)) = リスト!$O$9, 5,
    INDEX($D$15:$D$26, MATCH(INDEX($B:$B, ROW()-$C82+1), $B$15:$B$26, 0))
  ),
  IF(AND(
    LEN(SUBSTITUTE(SUBSTITUTE($D82,CHAR(10),""),CHAR(13),""))&lt;=1000, SUMPRODUCT(--ISNUMBER(FIND({"&lt;";"&gt;";"&amp;";"""";"'"}, $D82)))=0,
    LEN(SUBSTITUTE(SUBSTITUTE($H82,CHAR(10),""),CHAR(13),""))&lt;=1000, SUMPRODUCT(--ISNUMBER(FIND({"&lt;";"&gt;";"&amp;";"""";"'"}, $H82)))=0,
    LEN(SUBSTITUTE(SUBSTITUTE($I82,CHAR(10),""),CHAR(13),""))&lt;=300,  SUMPRODUCT(--ISNUMBER(FIND({"&lt;";"&gt;";"&amp;";"""";"'"}, $I82)))=0,
    OR($E82="", IF(ISNUMBER($E82), AND($E82=INT($E82), $E82&gt;=0, LEN(TEXT($E82,"0"))&lt;=12), FALSE)),
    OR($F82="", IF(ISNUMBER($F82), AND($F82=INT($F82), $F82&gt;=0, LEN(TEXT($F82,"0"))&lt;=12), FALSE))
  ),
  "OK", "NG"),
"-")</f>
        <v>-</v>
      </c>
      <c r="O82" s="60" t="str" cm="1">
        <f t="array" ref="O82">IF(
  $C82 &lt;= IF(
    INDEX($D$15:$D$26, MATCH(INDEX($B:$B, ROW()-$C82+1), $B$15:$B$26, 0)) = リスト!$O$9, 5,
    INDEX($D$15:$D$26, MATCH(INDEX($B:$B, ROW()-$C82+1), $B$15:$B$26, 0))
  ),
  IF(AND(ISNUMBER($E82), ISNUMBER($F82)),
    IF(AND(
        $E82 &gt;= $F82,
        IF(INDEX($B:$B, ROW()-$C82+1) = $B$31, $F82 &gt;= 100000, TRUE)
      ),
      "OK", "NG"),
  "-"),
"-")</f>
        <v>-</v>
      </c>
      <c r="P82" s="60" t="str" cm="1">
        <f t="array" ref="P82">IF(
  $C82 &gt; IF(
    INDEX($D$15:$D$26, MATCH(INDEX($B:$B, ROW()-$C82+1), $B$15:$B$26, 0)) = リスト!$O$9, 5,
    INDEX($D$15:$D$26, MATCH(INDEX($B:$B, ROW()-$C82+1), $B$15:$B$26, 0))
  ),
  IF(AND($D82="", $E82="", $F82="", $H82="", $I82=""), "OK", "NG"),
"-")</f>
        <v>OK</v>
      </c>
    </row>
    <row r="83" spans="2:16" ht="70.150000000000006" customHeight="1">
      <c r="B83" s="31"/>
      <c r="C83" s="33">
        <v>3</v>
      </c>
      <c r="D83" s="50"/>
      <c r="E83" s="55"/>
      <c r="F83" s="58"/>
      <c r="G83" s="80" t="str">
        <f t="shared" si="2"/>
        <v>-</v>
      </c>
      <c r="H83" s="50"/>
      <c r="I83" s="51"/>
      <c r="L83" s="60" t="str" cm="1">
        <f t="array" ref="L83">IF(
  $C83 &lt;= IF(
    INDEX($D$15:$D$26, MATCH(INDEX($B:$B, ROW()-$C83+1), $B$15:$B$26, 0)) = リスト!$O$9, 5,
    INDEX($D$15:$D$26, MATCH(INDEX($B:$B, ROW()-$C83+1), $B$15:$B$26, 0))
  ),
  IF(AND($D83&lt;&gt;"", $E83&lt;&gt;"", $F83&lt;&gt;""),
  "OK", "NG"),
"-")</f>
        <v>-</v>
      </c>
      <c r="M83" s="60" t="str" cm="1">
        <f t="array" ref="M83">IF(AND(
    $C83 &lt;= IF(
      INDEX($D$15:$D$26, MATCH(INDEX($B:$B, ROW()-$C83+1), $B$15:$B$26, 0)) = リスト!$O$9, 5,
      INDEX($D$15:$D$26, MATCH(INDEX($B:$B, ROW()-$C83+1), $B$15:$B$26, 0))
    ),
    $F83 &gt; 0
  ),
  IF(AND($H83&lt;&gt;"", $I83&lt;&gt;""),
  "OK", "NG"),
"-")</f>
        <v>-</v>
      </c>
      <c r="N83" s="60" t="str" cm="1">
        <f t="array" ref="N83">IF(
  $C83 &lt;= IF(
    INDEX($D$15:$D$26, MATCH(INDEX($B:$B, ROW()-$C83+1), $B$15:$B$26, 0)) = リスト!$O$9, 5,
    INDEX($D$15:$D$26, MATCH(INDEX($B:$B, ROW()-$C83+1), $B$15:$B$26, 0))
  ),
  IF(AND(
    LEN(SUBSTITUTE(SUBSTITUTE($D83,CHAR(10),""),CHAR(13),""))&lt;=1000, SUMPRODUCT(--ISNUMBER(FIND({"&lt;";"&gt;";"&amp;";"""";"'"}, $D83)))=0,
    LEN(SUBSTITUTE(SUBSTITUTE($H83,CHAR(10),""),CHAR(13),""))&lt;=1000, SUMPRODUCT(--ISNUMBER(FIND({"&lt;";"&gt;";"&amp;";"""";"'"}, $H83)))=0,
    LEN(SUBSTITUTE(SUBSTITUTE($I83,CHAR(10),""),CHAR(13),""))&lt;=300,  SUMPRODUCT(--ISNUMBER(FIND({"&lt;";"&gt;";"&amp;";"""";"'"}, $I83)))=0,
    OR($E83="", IF(ISNUMBER($E83), AND($E83=INT($E83), $E83&gt;=0, LEN(TEXT($E83,"0"))&lt;=12), FALSE)),
    OR($F83="", IF(ISNUMBER($F83), AND($F83=INT($F83), $F83&gt;=0, LEN(TEXT($F83,"0"))&lt;=12), FALSE))
  ),
  "OK", "NG"),
"-")</f>
        <v>-</v>
      </c>
      <c r="O83" s="60" t="str" cm="1">
        <f t="array" ref="O83">IF(
  $C83 &lt;= IF(
    INDEX($D$15:$D$26, MATCH(INDEX($B:$B, ROW()-$C83+1), $B$15:$B$26, 0)) = リスト!$O$9, 5,
    INDEX($D$15:$D$26, MATCH(INDEX($B:$B, ROW()-$C83+1), $B$15:$B$26, 0))
  ),
  IF(AND(ISNUMBER($E83), ISNUMBER($F83)),
    IF(AND(
        $E83 &gt;= $F83,
        IF(INDEX($B:$B, ROW()-$C83+1) = $B$31, $F83 &gt;= 100000, TRUE)
      ),
      "OK", "NG"),
  "-"),
"-")</f>
        <v>-</v>
      </c>
      <c r="P83" s="60" t="str" cm="1">
        <f t="array" ref="P83">IF(
  $C83 &gt; IF(
    INDEX($D$15:$D$26, MATCH(INDEX($B:$B, ROW()-$C83+1), $B$15:$B$26, 0)) = リスト!$O$9, 5,
    INDEX($D$15:$D$26, MATCH(INDEX($B:$B, ROW()-$C83+1), $B$15:$B$26, 0))
  ),
  IF(AND($D83="", $E83="", $F83="", $H83="", $I83=""), "OK", "NG"),
"-")</f>
        <v>OK</v>
      </c>
    </row>
    <row r="84" spans="2:16" ht="70.150000000000006" customHeight="1">
      <c r="B84" s="31"/>
      <c r="C84" s="33">
        <v>4</v>
      </c>
      <c r="D84" s="50"/>
      <c r="E84" s="55"/>
      <c r="F84" s="58"/>
      <c r="G84" s="80" t="str">
        <f t="shared" si="2"/>
        <v>-</v>
      </c>
      <c r="H84" s="50"/>
      <c r="I84" s="51"/>
      <c r="L84" s="60" t="str" cm="1">
        <f t="array" ref="L84">IF(
  $C84 &lt;= IF(
    INDEX($D$15:$D$26, MATCH(INDEX($B:$B, ROW()-$C84+1), $B$15:$B$26, 0)) = リスト!$O$9, 5,
    INDEX($D$15:$D$26, MATCH(INDEX($B:$B, ROW()-$C84+1), $B$15:$B$26, 0))
  ),
  IF(AND($D84&lt;&gt;"", $E84&lt;&gt;"", $F84&lt;&gt;""),
  "OK", "NG"),
"-")</f>
        <v>-</v>
      </c>
      <c r="M84" s="60" t="str" cm="1">
        <f t="array" ref="M84">IF(AND(
    $C84 &lt;= IF(
      INDEX($D$15:$D$26, MATCH(INDEX($B:$B, ROW()-$C84+1), $B$15:$B$26, 0)) = リスト!$O$9, 5,
      INDEX($D$15:$D$26, MATCH(INDEX($B:$B, ROW()-$C84+1), $B$15:$B$26, 0))
    ),
    $F84 &gt; 0
  ),
  IF(AND($H84&lt;&gt;"", $I84&lt;&gt;""),
  "OK", "NG"),
"-")</f>
        <v>-</v>
      </c>
      <c r="N84" s="60" t="str" cm="1">
        <f t="array" ref="N84">IF(
  $C84 &lt;= IF(
    INDEX($D$15:$D$26, MATCH(INDEX($B:$B, ROW()-$C84+1), $B$15:$B$26, 0)) = リスト!$O$9, 5,
    INDEX($D$15:$D$26, MATCH(INDEX($B:$B, ROW()-$C84+1), $B$15:$B$26, 0))
  ),
  IF(AND(
    LEN(SUBSTITUTE(SUBSTITUTE($D84,CHAR(10),""),CHAR(13),""))&lt;=1000, SUMPRODUCT(--ISNUMBER(FIND({"&lt;";"&gt;";"&amp;";"""";"'"}, $D84)))=0,
    LEN(SUBSTITUTE(SUBSTITUTE($H84,CHAR(10),""),CHAR(13),""))&lt;=1000, SUMPRODUCT(--ISNUMBER(FIND({"&lt;";"&gt;";"&amp;";"""";"'"}, $H84)))=0,
    LEN(SUBSTITUTE(SUBSTITUTE($I84,CHAR(10),""),CHAR(13),""))&lt;=300,  SUMPRODUCT(--ISNUMBER(FIND({"&lt;";"&gt;";"&amp;";"""";"'"}, $I84)))=0,
    OR($E84="", IF(ISNUMBER($E84), AND($E84=INT($E84), $E84&gt;=0, LEN(TEXT($E84,"0"))&lt;=12), FALSE)),
    OR($F84="", IF(ISNUMBER($F84), AND($F84=INT($F84), $F84&gt;=0, LEN(TEXT($F84,"0"))&lt;=12), FALSE))
  ),
  "OK", "NG"),
"-")</f>
        <v>-</v>
      </c>
      <c r="O84" s="60" t="str" cm="1">
        <f t="array" ref="O84">IF(
  $C84 &lt;= IF(
    INDEX($D$15:$D$26, MATCH(INDEX($B:$B, ROW()-$C84+1), $B$15:$B$26, 0)) = リスト!$O$9, 5,
    INDEX($D$15:$D$26, MATCH(INDEX($B:$B, ROW()-$C84+1), $B$15:$B$26, 0))
  ),
  IF(AND(ISNUMBER($E84), ISNUMBER($F84)),
    IF(AND(
        $E84 &gt;= $F84,
        IF(INDEX($B:$B, ROW()-$C84+1) = $B$31, $F84 &gt;= 100000, TRUE)
      ),
      "OK", "NG"),
  "-"),
"-")</f>
        <v>-</v>
      </c>
      <c r="P84" s="60" t="str" cm="1">
        <f t="array" ref="P84">IF(
  $C84 &gt; IF(
    INDEX($D$15:$D$26, MATCH(INDEX($B:$B, ROW()-$C84+1), $B$15:$B$26, 0)) = リスト!$O$9, 5,
    INDEX($D$15:$D$26, MATCH(INDEX($B:$B, ROW()-$C84+1), $B$15:$B$26, 0))
  ),
  IF(AND($D84="", $E84="", $F84="", $H84="", $I84=""), "OK", "NG"),
"-")</f>
        <v>OK</v>
      </c>
    </row>
    <row r="85" spans="2:16" ht="70.150000000000006" customHeight="1" thickBot="1">
      <c r="B85" s="32"/>
      <c r="C85" s="33">
        <v>5</v>
      </c>
      <c r="D85" s="52"/>
      <c r="E85" s="56"/>
      <c r="F85" s="59"/>
      <c r="G85" s="81" t="str">
        <f t="shared" si="2"/>
        <v>-</v>
      </c>
      <c r="H85" s="52"/>
      <c r="I85" s="53"/>
      <c r="L85" s="60" t="str" cm="1">
        <f t="array" ref="L85">IF(
  $C85 &lt;= IF(
    INDEX($D$15:$D$26, MATCH(INDEX($B:$B, ROW()-$C85+1), $B$15:$B$26, 0)) = リスト!$O$9, 5,
    INDEX($D$15:$D$26, MATCH(INDEX($B:$B, ROW()-$C85+1), $B$15:$B$26, 0))
  ),
  IF(AND($D85&lt;&gt;"", $E85&lt;&gt;"", $F85&lt;&gt;""),
  "OK", "NG"),
"-")</f>
        <v>-</v>
      </c>
      <c r="M85" s="60" t="str" cm="1">
        <f t="array" ref="M85">IF(AND(
    $C85 &lt;= IF(
      INDEX($D$15:$D$26, MATCH(INDEX($B:$B, ROW()-$C85+1), $B$15:$B$26, 0)) = リスト!$O$9, 5,
      INDEX($D$15:$D$26, MATCH(INDEX($B:$B, ROW()-$C85+1), $B$15:$B$26, 0))
    ),
    $F85 &gt; 0
  ),
  IF(AND($H85&lt;&gt;"", $I85&lt;&gt;""),
  "OK", "NG"),
"-")</f>
        <v>-</v>
      </c>
      <c r="N85" s="60" t="str" cm="1">
        <f t="array" ref="N85">IF(
  $C85 &lt;= IF(
    INDEX($D$15:$D$26, MATCH(INDEX($B:$B, ROW()-$C85+1), $B$15:$B$26, 0)) = リスト!$O$9, 5,
    INDEX($D$15:$D$26, MATCH(INDEX($B:$B, ROW()-$C85+1), $B$15:$B$26, 0))
  ),
  IF(AND(
    LEN(SUBSTITUTE(SUBSTITUTE($D85,CHAR(10),""),CHAR(13),""))&lt;=1000, SUMPRODUCT(--ISNUMBER(FIND({"&lt;";"&gt;";"&amp;";"""";"'"}, $D85)))=0,
    LEN(SUBSTITUTE(SUBSTITUTE($H85,CHAR(10),""),CHAR(13),""))&lt;=1000, SUMPRODUCT(--ISNUMBER(FIND({"&lt;";"&gt;";"&amp;";"""";"'"}, $H85)))=0,
    LEN(SUBSTITUTE(SUBSTITUTE($I85,CHAR(10),""),CHAR(13),""))&lt;=300,  SUMPRODUCT(--ISNUMBER(FIND({"&lt;";"&gt;";"&amp;";"""";"'"}, $I85)))=0,
    OR($E85="", IF(ISNUMBER($E85), AND($E85=INT($E85), $E85&gt;=0, LEN(TEXT($E85,"0"))&lt;=12), FALSE)),
    OR($F85="", IF(ISNUMBER($F85), AND($F85=INT($F85), $F85&gt;=0, LEN(TEXT($F85,"0"))&lt;=12), FALSE))
  ),
  "OK", "NG"),
"-")</f>
        <v>-</v>
      </c>
      <c r="O85" s="60" t="str" cm="1">
        <f t="array" ref="O85">IF(
  $C85 &lt;= IF(
    INDEX($D$15:$D$26, MATCH(INDEX($B:$B, ROW()-$C85+1), $B$15:$B$26, 0)) = リスト!$O$9, 5,
    INDEX($D$15:$D$26, MATCH(INDEX($B:$B, ROW()-$C85+1), $B$15:$B$26, 0))
  ),
  IF(AND(ISNUMBER($E85), ISNUMBER($F85)),
    IF(AND(
        $E85 &gt;= $F85,
        IF(INDEX($B:$B, ROW()-$C85+1) = $B$31, $F85 &gt;= 100000, TRUE)
      ),
      "OK", "NG"),
  "-"),
"-")</f>
        <v>-</v>
      </c>
      <c r="P85" s="60" t="str" cm="1">
        <f t="array" ref="P85">IF(
  $C85 &gt; IF(
    INDEX($D$15:$D$26, MATCH(INDEX($B:$B, ROW()-$C85+1), $B$15:$B$26, 0)) = リスト!$O$9, 5,
    INDEX($D$15:$D$26, MATCH(INDEX($B:$B, ROW()-$C85+1), $B$15:$B$26, 0))
  ),
  IF(AND($D85="", $E85="", $F85="", $H85="", $I85=""), "OK", "NG"),
"-")</f>
        <v>OK</v>
      </c>
    </row>
    <row r="86" spans="2:16" ht="70.150000000000006" customHeight="1" thickTop="1">
      <c r="B86" s="29" t="s">
        <v>150</v>
      </c>
      <c r="C86" s="33">
        <v>1</v>
      </c>
      <c r="D86" s="48"/>
      <c r="E86" s="54"/>
      <c r="F86" s="57"/>
      <c r="G86" s="79" t="str">
        <f t="shared" si="2"/>
        <v>-</v>
      </c>
      <c r="H86" s="48"/>
      <c r="I86" s="49"/>
      <c r="L86" s="60" t="str" cm="1">
        <f t="array" ref="L86">IF(
  $C86 &lt;= IF(
    INDEX($D$15:$D$26, MATCH(INDEX($B:$B, ROW()-$C86+1), $B$15:$B$26, 0)) = リスト!$O$9, 5,
    INDEX($D$15:$D$26, MATCH(INDEX($B:$B, ROW()-$C86+1), $B$15:$B$26, 0))
  ),
  IF(AND($D86&lt;&gt;"", $E86&lt;&gt;"", $F86&lt;&gt;""),
  "OK", "NG"),
"-")</f>
        <v>-</v>
      </c>
      <c r="M86" s="60" t="str" cm="1">
        <f t="array" ref="M86">IF(AND(
    $C86 &lt;= IF(
      INDEX($D$15:$D$26, MATCH(INDEX($B:$B, ROW()-$C86+1), $B$15:$B$26, 0)) = リスト!$O$9, 5,
      INDEX($D$15:$D$26, MATCH(INDEX($B:$B, ROW()-$C86+1), $B$15:$B$26, 0))
    ),
    $F86 &gt; 0
  ),
  IF(AND($H86&lt;&gt;"", $I86&lt;&gt;""),
  "OK", "NG"),
"-")</f>
        <v>-</v>
      </c>
      <c r="N86" s="60" t="str" cm="1">
        <f t="array" ref="N86">IF(
  $C86 &lt;= IF(
    INDEX($D$15:$D$26, MATCH(INDEX($B:$B, ROW()-$C86+1), $B$15:$B$26, 0)) = リスト!$O$9, 5,
    INDEX($D$15:$D$26, MATCH(INDEX($B:$B, ROW()-$C86+1), $B$15:$B$26, 0))
  ),
  IF(AND(
    LEN(SUBSTITUTE(SUBSTITUTE($D86,CHAR(10),""),CHAR(13),""))&lt;=1000, SUMPRODUCT(--ISNUMBER(FIND({"&lt;";"&gt;";"&amp;";"""";"'"}, $D86)))=0,
    LEN(SUBSTITUTE(SUBSTITUTE($H86,CHAR(10),""),CHAR(13),""))&lt;=1000, SUMPRODUCT(--ISNUMBER(FIND({"&lt;";"&gt;";"&amp;";"""";"'"}, $H86)))=0,
    LEN(SUBSTITUTE(SUBSTITUTE($I86,CHAR(10),""),CHAR(13),""))&lt;=300,  SUMPRODUCT(--ISNUMBER(FIND({"&lt;";"&gt;";"&amp;";"""";"'"}, $I86)))=0,
    OR($E86="", IF(ISNUMBER($E86), AND($E86=INT($E86), $E86&gt;=0, LEN(TEXT($E86,"0"))&lt;=12), FALSE)),
    OR($F86="", IF(ISNUMBER($F86), AND($F86=INT($F86), $F86&gt;=0, LEN(TEXT($F86,"0"))&lt;=12), FALSE))
  ),
  "OK", "NG"),
"-")</f>
        <v>-</v>
      </c>
      <c r="O86" s="60" t="str" cm="1">
        <f t="array" ref="O86">IF(
  $C86 &lt;= IF(
    INDEX($D$15:$D$26, MATCH(INDEX($B:$B, ROW()-$C86+1), $B$15:$B$26, 0)) = リスト!$O$9, 5,
    INDEX($D$15:$D$26, MATCH(INDEX($B:$B, ROW()-$C86+1), $B$15:$B$26, 0))
  ),
  IF(AND(ISNUMBER($E86), ISNUMBER($F86)),
    IF(AND(
        $E86 &gt;= $F86,
        IF(INDEX($B:$B, ROW()-$C86+1) = $B$31, $F86 &gt;= 100000, TRUE)
      ),
      "OK", "NG"),
  "-"),
"-")</f>
        <v>-</v>
      </c>
      <c r="P86" s="60" t="str" cm="1">
        <f t="array" ref="P86">IF(
  $C86 &gt; IF(
    INDEX($D$15:$D$26, MATCH(INDEX($B:$B, ROW()-$C86+1), $B$15:$B$26, 0)) = リスト!$O$9, 5,
    INDEX($D$15:$D$26, MATCH(INDEX($B:$B, ROW()-$C86+1), $B$15:$B$26, 0))
  ),
  IF(AND($D86="", $E86="", $F86="", $H86="", $I86=""), "OK", "NG"),
"-")</f>
        <v>OK</v>
      </c>
    </row>
    <row r="87" spans="2:16" ht="70.150000000000006" customHeight="1">
      <c r="B87" s="124" t="s">
        <v>166</v>
      </c>
      <c r="C87" s="33">
        <v>2</v>
      </c>
      <c r="D87" s="50"/>
      <c r="E87" s="55"/>
      <c r="F87" s="58"/>
      <c r="G87" s="80" t="str">
        <f t="shared" si="2"/>
        <v>-</v>
      </c>
      <c r="H87" s="50"/>
      <c r="I87" s="51"/>
      <c r="L87" s="60" t="str" cm="1">
        <f t="array" ref="L87">IF(
  $C87 &lt;= IF(
    INDEX($D$15:$D$26, MATCH(INDEX($B:$B, ROW()-$C87+1), $B$15:$B$26, 0)) = リスト!$O$9, 5,
    INDEX($D$15:$D$26, MATCH(INDEX($B:$B, ROW()-$C87+1), $B$15:$B$26, 0))
  ),
  IF(AND($D87&lt;&gt;"", $E87&lt;&gt;"", $F87&lt;&gt;""),
  "OK", "NG"),
"-")</f>
        <v>-</v>
      </c>
      <c r="M87" s="60" t="str" cm="1">
        <f t="array" ref="M87">IF(AND(
    $C87 &lt;= IF(
      INDEX($D$15:$D$26, MATCH(INDEX($B:$B, ROW()-$C87+1), $B$15:$B$26, 0)) = リスト!$O$9, 5,
      INDEX($D$15:$D$26, MATCH(INDEX($B:$B, ROW()-$C87+1), $B$15:$B$26, 0))
    ),
    $F87 &gt; 0
  ),
  IF(AND($H87&lt;&gt;"", $I87&lt;&gt;""),
  "OK", "NG"),
"-")</f>
        <v>-</v>
      </c>
      <c r="N87" s="60" t="str" cm="1">
        <f t="array" ref="N87">IF(
  $C87 &lt;= IF(
    INDEX($D$15:$D$26, MATCH(INDEX($B:$B, ROW()-$C87+1), $B$15:$B$26, 0)) = リスト!$O$9, 5,
    INDEX($D$15:$D$26, MATCH(INDEX($B:$B, ROW()-$C87+1), $B$15:$B$26, 0))
  ),
  IF(AND(
    LEN(SUBSTITUTE(SUBSTITUTE($D87,CHAR(10),""),CHAR(13),""))&lt;=1000, SUMPRODUCT(--ISNUMBER(FIND({"&lt;";"&gt;";"&amp;";"""";"'"}, $D87)))=0,
    LEN(SUBSTITUTE(SUBSTITUTE($H87,CHAR(10),""),CHAR(13),""))&lt;=1000, SUMPRODUCT(--ISNUMBER(FIND({"&lt;";"&gt;";"&amp;";"""";"'"}, $H87)))=0,
    LEN(SUBSTITUTE(SUBSTITUTE($I87,CHAR(10),""),CHAR(13),""))&lt;=300,  SUMPRODUCT(--ISNUMBER(FIND({"&lt;";"&gt;";"&amp;";"""";"'"}, $I87)))=0,
    OR($E87="", IF(ISNUMBER($E87), AND($E87=INT($E87), $E87&gt;=0, LEN(TEXT($E87,"0"))&lt;=12), FALSE)),
    OR($F87="", IF(ISNUMBER($F87), AND($F87=INT($F87), $F87&gt;=0, LEN(TEXT($F87,"0"))&lt;=12), FALSE))
  ),
  "OK", "NG"),
"-")</f>
        <v>-</v>
      </c>
      <c r="O87" s="60" t="str" cm="1">
        <f t="array" ref="O87">IF(
  $C87 &lt;= IF(
    INDEX($D$15:$D$26, MATCH(INDEX($B:$B, ROW()-$C87+1), $B$15:$B$26, 0)) = リスト!$O$9, 5,
    INDEX($D$15:$D$26, MATCH(INDEX($B:$B, ROW()-$C87+1), $B$15:$B$26, 0))
  ),
  IF(AND(ISNUMBER($E87), ISNUMBER($F87)),
    IF(AND(
        $E87 &gt;= $F87,
        IF(INDEX($B:$B, ROW()-$C87+1) = $B$31, $F87 &gt;= 100000, TRUE)
      ),
      "OK", "NG"),
  "-"),
"-")</f>
        <v>-</v>
      </c>
      <c r="P87" s="60" t="str" cm="1">
        <f t="array" ref="P87">IF(
  $C87 &gt; IF(
    INDEX($D$15:$D$26, MATCH(INDEX($B:$B, ROW()-$C87+1), $B$15:$B$26, 0)) = リスト!$O$9, 5,
    INDEX($D$15:$D$26, MATCH(INDEX($B:$B, ROW()-$C87+1), $B$15:$B$26, 0))
  ),
  IF(AND($D87="", $E87="", $F87="", $H87="", $I87=""), "OK", "NG"),
"-")</f>
        <v>OK</v>
      </c>
    </row>
    <row r="88" spans="2:16" ht="70.150000000000006" customHeight="1">
      <c r="B88" s="31"/>
      <c r="C88" s="33">
        <v>3</v>
      </c>
      <c r="D88" s="50"/>
      <c r="E88" s="55"/>
      <c r="F88" s="58"/>
      <c r="G88" s="80" t="str">
        <f t="shared" si="2"/>
        <v>-</v>
      </c>
      <c r="H88" s="50"/>
      <c r="I88" s="51"/>
      <c r="L88" s="60" t="str" cm="1">
        <f t="array" ref="L88">IF(
  $C88 &lt;= IF(
    INDEX($D$15:$D$26, MATCH(INDEX($B:$B, ROW()-$C88+1), $B$15:$B$26, 0)) = リスト!$O$9, 5,
    INDEX($D$15:$D$26, MATCH(INDEX($B:$B, ROW()-$C88+1), $B$15:$B$26, 0))
  ),
  IF(AND($D88&lt;&gt;"", $E88&lt;&gt;"", $F88&lt;&gt;""),
  "OK", "NG"),
"-")</f>
        <v>-</v>
      </c>
      <c r="M88" s="60" t="str" cm="1">
        <f t="array" ref="M88">IF(AND(
    $C88 &lt;= IF(
      INDEX($D$15:$D$26, MATCH(INDEX($B:$B, ROW()-$C88+1), $B$15:$B$26, 0)) = リスト!$O$9, 5,
      INDEX($D$15:$D$26, MATCH(INDEX($B:$B, ROW()-$C88+1), $B$15:$B$26, 0))
    ),
    $F88 &gt; 0
  ),
  IF(AND($H88&lt;&gt;"", $I88&lt;&gt;""),
  "OK", "NG"),
"-")</f>
        <v>-</v>
      </c>
      <c r="N88" s="60" t="str" cm="1">
        <f t="array" ref="N88">IF(
  $C88 &lt;= IF(
    INDEX($D$15:$D$26, MATCH(INDEX($B:$B, ROW()-$C88+1), $B$15:$B$26, 0)) = リスト!$O$9, 5,
    INDEX($D$15:$D$26, MATCH(INDEX($B:$B, ROW()-$C88+1), $B$15:$B$26, 0))
  ),
  IF(AND(
    LEN(SUBSTITUTE(SUBSTITUTE($D88,CHAR(10),""),CHAR(13),""))&lt;=1000, SUMPRODUCT(--ISNUMBER(FIND({"&lt;";"&gt;";"&amp;";"""";"'"}, $D88)))=0,
    LEN(SUBSTITUTE(SUBSTITUTE($H88,CHAR(10),""),CHAR(13),""))&lt;=1000, SUMPRODUCT(--ISNUMBER(FIND({"&lt;";"&gt;";"&amp;";"""";"'"}, $H88)))=0,
    LEN(SUBSTITUTE(SUBSTITUTE($I88,CHAR(10),""),CHAR(13),""))&lt;=300,  SUMPRODUCT(--ISNUMBER(FIND({"&lt;";"&gt;";"&amp;";"""";"'"}, $I88)))=0,
    OR($E88="", IF(ISNUMBER($E88), AND($E88=INT($E88), $E88&gt;=0, LEN(TEXT($E88,"0"))&lt;=12), FALSE)),
    OR($F88="", IF(ISNUMBER($F88), AND($F88=INT($F88), $F88&gt;=0, LEN(TEXT($F88,"0"))&lt;=12), FALSE))
  ),
  "OK", "NG"),
"-")</f>
        <v>-</v>
      </c>
      <c r="O88" s="60" t="str" cm="1">
        <f t="array" ref="O88">IF(
  $C88 &lt;= IF(
    INDEX($D$15:$D$26, MATCH(INDEX($B:$B, ROW()-$C88+1), $B$15:$B$26, 0)) = リスト!$O$9, 5,
    INDEX($D$15:$D$26, MATCH(INDEX($B:$B, ROW()-$C88+1), $B$15:$B$26, 0))
  ),
  IF(AND(ISNUMBER($E88), ISNUMBER($F88)),
    IF(AND(
        $E88 &gt;= $F88,
        IF(INDEX($B:$B, ROW()-$C88+1) = $B$31, $F88 &gt;= 100000, TRUE)
      ),
      "OK", "NG"),
  "-"),
"-")</f>
        <v>-</v>
      </c>
      <c r="P88" s="60" t="str" cm="1">
        <f t="array" ref="P88">IF(
  $C88 &gt; IF(
    INDEX($D$15:$D$26, MATCH(INDEX($B:$B, ROW()-$C88+1), $B$15:$B$26, 0)) = リスト!$O$9, 5,
    INDEX($D$15:$D$26, MATCH(INDEX($B:$B, ROW()-$C88+1), $B$15:$B$26, 0))
  ),
  IF(AND($D88="", $E88="", $F88="", $H88="", $I88=""), "OK", "NG"),
"-")</f>
        <v>OK</v>
      </c>
    </row>
    <row r="89" spans="2:16" ht="70.150000000000006" customHeight="1">
      <c r="B89" s="31"/>
      <c r="C89" s="33">
        <v>4</v>
      </c>
      <c r="D89" s="50"/>
      <c r="E89" s="55"/>
      <c r="F89" s="58"/>
      <c r="G89" s="80" t="str">
        <f t="shared" si="2"/>
        <v>-</v>
      </c>
      <c r="H89" s="50"/>
      <c r="I89" s="51"/>
      <c r="L89" s="60" t="str" cm="1">
        <f t="array" ref="L89">IF(
  $C89 &lt;= IF(
    INDEX($D$15:$D$26, MATCH(INDEX($B:$B, ROW()-$C89+1), $B$15:$B$26, 0)) = リスト!$O$9, 5,
    INDEX($D$15:$D$26, MATCH(INDEX($B:$B, ROW()-$C89+1), $B$15:$B$26, 0))
  ),
  IF(AND($D89&lt;&gt;"", $E89&lt;&gt;"", $F89&lt;&gt;""),
  "OK", "NG"),
"-")</f>
        <v>-</v>
      </c>
      <c r="M89" s="60" t="str" cm="1">
        <f t="array" ref="M89">IF(AND(
    $C89 &lt;= IF(
      INDEX($D$15:$D$26, MATCH(INDEX($B:$B, ROW()-$C89+1), $B$15:$B$26, 0)) = リスト!$O$9, 5,
      INDEX($D$15:$D$26, MATCH(INDEX($B:$B, ROW()-$C89+1), $B$15:$B$26, 0))
    ),
    $F89 &gt; 0
  ),
  IF(AND($H89&lt;&gt;"", $I89&lt;&gt;""),
  "OK", "NG"),
"-")</f>
        <v>-</v>
      </c>
      <c r="N89" s="60" t="str" cm="1">
        <f t="array" ref="N89">IF(
  $C89 &lt;= IF(
    INDEX($D$15:$D$26, MATCH(INDEX($B:$B, ROW()-$C89+1), $B$15:$B$26, 0)) = リスト!$O$9, 5,
    INDEX($D$15:$D$26, MATCH(INDEX($B:$B, ROW()-$C89+1), $B$15:$B$26, 0))
  ),
  IF(AND(
    LEN(SUBSTITUTE(SUBSTITUTE($D89,CHAR(10),""),CHAR(13),""))&lt;=1000, SUMPRODUCT(--ISNUMBER(FIND({"&lt;";"&gt;";"&amp;";"""";"'"}, $D89)))=0,
    LEN(SUBSTITUTE(SUBSTITUTE($H89,CHAR(10),""),CHAR(13),""))&lt;=1000, SUMPRODUCT(--ISNUMBER(FIND({"&lt;";"&gt;";"&amp;";"""";"'"}, $H89)))=0,
    LEN(SUBSTITUTE(SUBSTITUTE($I89,CHAR(10),""),CHAR(13),""))&lt;=300,  SUMPRODUCT(--ISNUMBER(FIND({"&lt;";"&gt;";"&amp;";"""";"'"}, $I89)))=0,
    OR($E89="", IF(ISNUMBER($E89), AND($E89=INT($E89), $E89&gt;=0, LEN(TEXT($E89,"0"))&lt;=12), FALSE)),
    OR($F89="", IF(ISNUMBER($F89), AND($F89=INT($F89), $F89&gt;=0, LEN(TEXT($F89,"0"))&lt;=12), FALSE))
  ),
  "OK", "NG"),
"-")</f>
        <v>-</v>
      </c>
      <c r="O89" s="60" t="str" cm="1">
        <f t="array" ref="O89">IF(
  $C89 &lt;= IF(
    INDEX($D$15:$D$26, MATCH(INDEX($B:$B, ROW()-$C89+1), $B$15:$B$26, 0)) = リスト!$O$9, 5,
    INDEX($D$15:$D$26, MATCH(INDEX($B:$B, ROW()-$C89+1), $B$15:$B$26, 0))
  ),
  IF(AND(ISNUMBER($E89), ISNUMBER($F89)),
    IF(AND(
        $E89 &gt;= $F89,
        IF(INDEX($B:$B, ROW()-$C89+1) = $B$31, $F89 &gt;= 100000, TRUE)
      ),
      "OK", "NG"),
  "-"),
"-")</f>
        <v>-</v>
      </c>
      <c r="P89" s="60" t="str" cm="1">
        <f t="array" ref="P89">IF(
  $C89 &gt; IF(
    INDEX($D$15:$D$26, MATCH(INDEX($B:$B, ROW()-$C89+1), $B$15:$B$26, 0)) = リスト!$O$9, 5,
    INDEX($D$15:$D$26, MATCH(INDEX($B:$B, ROW()-$C89+1), $B$15:$B$26, 0))
  ),
  IF(AND($D89="", $E89="", $F89="", $H89="", $I89=""), "OK", "NG"),
"-")</f>
        <v>OK</v>
      </c>
    </row>
    <row r="90" spans="2:16" ht="70.150000000000006" customHeight="1" thickBot="1">
      <c r="B90" s="32"/>
      <c r="C90" s="33">
        <v>5</v>
      </c>
      <c r="D90" s="52"/>
      <c r="E90" s="56"/>
      <c r="F90" s="59"/>
      <c r="G90" s="81" t="str">
        <f t="shared" si="2"/>
        <v>-</v>
      </c>
      <c r="H90" s="52"/>
      <c r="I90" s="53"/>
      <c r="L90" s="60" t="str" cm="1">
        <f t="array" ref="L90">IF(
  $C90 &lt;= IF(
    INDEX($D$15:$D$26, MATCH(INDEX($B:$B, ROW()-$C90+1), $B$15:$B$26, 0)) = リスト!$O$9, 5,
    INDEX($D$15:$D$26, MATCH(INDEX($B:$B, ROW()-$C90+1), $B$15:$B$26, 0))
  ),
  IF(AND($D90&lt;&gt;"", $E90&lt;&gt;"", $F90&lt;&gt;""),
  "OK", "NG"),
"-")</f>
        <v>-</v>
      </c>
      <c r="M90" s="60" t="str" cm="1">
        <f t="array" ref="M90">IF(AND(
    $C90 &lt;= IF(
      INDEX($D$15:$D$26, MATCH(INDEX($B:$B, ROW()-$C90+1), $B$15:$B$26, 0)) = リスト!$O$9, 5,
      INDEX($D$15:$D$26, MATCH(INDEX($B:$B, ROW()-$C90+1), $B$15:$B$26, 0))
    ),
    $F90 &gt; 0
  ),
  IF(AND($H90&lt;&gt;"", $I90&lt;&gt;""),
  "OK", "NG"),
"-")</f>
        <v>-</v>
      </c>
      <c r="N90" s="60" t="str" cm="1">
        <f t="array" ref="N90">IF(
  $C90 &lt;= IF(
    INDEX($D$15:$D$26, MATCH(INDEX($B:$B, ROW()-$C90+1), $B$15:$B$26, 0)) = リスト!$O$9, 5,
    INDEX($D$15:$D$26, MATCH(INDEX($B:$B, ROW()-$C90+1), $B$15:$B$26, 0))
  ),
  IF(AND(
    LEN(SUBSTITUTE(SUBSTITUTE($D90,CHAR(10),""),CHAR(13),""))&lt;=1000, SUMPRODUCT(--ISNUMBER(FIND({"&lt;";"&gt;";"&amp;";"""";"'"}, $D90)))=0,
    LEN(SUBSTITUTE(SUBSTITUTE($H90,CHAR(10),""),CHAR(13),""))&lt;=1000, SUMPRODUCT(--ISNUMBER(FIND({"&lt;";"&gt;";"&amp;";"""";"'"}, $H90)))=0,
    LEN(SUBSTITUTE(SUBSTITUTE($I90,CHAR(10),""),CHAR(13),""))&lt;=300,  SUMPRODUCT(--ISNUMBER(FIND({"&lt;";"&gt;";"&amp;";"""";"'"}, $I90)))=0,
    OR($E90="", IF(ISNUMBER($E90), AND($E90=INT($E90), $E90&gt;=0, LEN(TEXT($E90,"0"))&lt;=12), FALSE)),
    OR($F90="", IF(ISNUMBER($F90), AND($F90=INT($F90), $F90&gt;=0, LEN(TEXT($F90,"0"))&lt;=12), FALSE))
  ),
  "OK", "NG"),
"-")</f>
        <v>-</v>
      </c>
      <c r="O90" s="60" t="str" cm="1">
        <f t="array" ref="O90">IF(
  $C90 &lt;= IF(
    INDEX($D$15:$D$26, MATCH(INDEX($B:$B, ROW()-$C90+1), $B$15:$B$26, 0)) = リスト!$O$9, 5,
    INDEX($D$15:$D$26, MATCH(INDEX($B:$B, ROW()-$C90+1), $B$15:$B$26, 0))
  ),
  IF(AND(ISNUMBER($E90), ISNUMBER($F90)),
    IF(AND(
        $E90 &gt;= $F90,
        IF(INDEX($B:$B, ROW()-$C90+1) = $B$31, $F90 &gt;= 100000, TRUE)
      ),
      "OK", "NG"),
  "-"),
"-")</f>
        <v>-</v>
      </c>
      <c r="P90" s="60" t="str" cm="1">
        <f t="array" ref="P90">IF(
  $C90 &gt; IF(
    INDEX($D$15:$D$26, MATCH(INDEX($B:$B, ROW()-$C90+1), $B$15:$B$26, 0)) = リスト!$O$9, 5,
    INDEX($D$15:$D$26, MATCH(INDEX($B:$B, ROW()-$C90+1), $B$15:$B$26, 0))
  ),
  IF(AND($D90="", $E90="", $F90="", $H90="", $I90=""), "OK", "NG"),
"-")</f>
        <v>OK</v>
      </c>
    </row>
    <row r="91" spans="2:16" ht="21.75" thickTop="1"/>
  </sheetData>
  <sheetProtection algorithmName="SHA-512" hashValue="u4SuYpZ4f33sjzrmbjQUdUoQzXof1tL43NUToP1kLKkePxNjZMBjFxRZOuwbdj+Io/Ed2BKNlalekAr8iRW9Yg==" saltValue="7FH3RugALc/y3pxR3VzgVw==" spinCount="100000" sheet="1" objects="1" scenarios="1" formatRows="0" selectLockedCells="1"/>
  <phoneticPr fontId="3"/>
  <conditionalFormatting sqref="D36:I40">
    <cfRule type="expression" dxfId="140" priority="80">
      <formula>OR($D$16=0,$D$16="")</formula>
    </cfRule>
  </conditionalFormatting>
  <conditionalFormatting sqref="D37:I40">
    <cfRule type="expression" dxfId="139" priority="79">
      <formula>$D$16=1</formula>
    </cfRule>
  </conditionalFormatting>
  <conditionalFormatting sqref="D38:I40">
    <cfRule type="expression" dxfId="138" priority="78">
      <formula>$D$16=2</formula>
    </cfRule>
  </conditionalFormatting>
  <conditionalFormatting sqref="D39:I40">
    <cfRule type="expression" dxfId="137" priority="77">
      <formula>$D$16=3</formula>
    </cfRule>
  </conditionalFormatting>
  <conditionalFormatting sqref="D40:I40">
    <cfRule type="expression" dxfId="136" priority="76">
      <formula>$D$16=4</formula>
    </cfRule>
  </conditionalFormatting>
  <conditionalFormatting sqref="D41:I45">
    <cfRule type="expression" dxfId="135" priority="75">
      <formula>OR($D$17=0,$D$17="")</formula>
    </cfRule>
  </conditionalFormatting>
  <conditionalFormatting sqref="D42:I45">
    <cfRule type="expression" dxfId="134" priority="74">
      <formula>$D$17=1</formula>
    </cfRule>
  </conditionalFormatting>
  <conditionalFormatting sqref="D43:I45">
    <cfRule type="expression" dxfId="133" priority="73">
      <formula>$D$17=2</formula>
    </cfRule>
  </conditionalFormatting>
  <conditionalFormatting sqref="D44:I45">
    <cfRule type="expression" dxfId="132" priority="72">
      <formula>$D$17=3</formula>
    </cfRule>
  </conditionalFormatting>
  <conditionalFormatting sqref="D45:I45">
    <cfRule type="expression" dxfId="131" priority="71">
      <formula>$D$17=4</formula>
    </cfRule>
  </conditionalFormatting>
  <conditionalFormatting sqref="D46:I50">
    <cfRule type="expression" dxfId="130" priority="65">
      <formula>OR($D$18=0,$D$18="")</formula>
    </cfRule>
  </conditionalFormatting>
  <conditionalFormatting sqref="D47:I50">
    <cfRule type="expression" dxfId="129" priority="64">
      <formula>$D$18=1</formula>
    </cfRule>
  </conditionalFormatting>
  <conditionalFormatting sqref="D48:I50">
    <cfRule type="expression" dxfId="128" priority="63">
      <formula>$D$18=2</formula>
    </cfRule>
  </conditionalFormatting>
  <conditionalFormatting sqref="D49:I50">
    <cfRule type="expression" dxfId="127" priority="62">
      <formula>$D$18=3</formula>
    </cfRule>
  </conditionalFormatting>
  <conditionalFormatting sqref="D50:I50">
    <cfRule type="expression" dxfId="126" priority="61">
      <formula>$D$18=4</formula>
    </cfRule>
  </conditionalFormatting>
  <conditionalFormatting sqref="D51:I55">
    <cfRule type="expression" dxfId="125" priority="60">
      <formula>OR($D$19=0,$D$19="")</formula>
    </cfRule>
  </conditionalFormatting>
  <conditionalFormatting sqref="D52:I55">
    <cfRule type="expression" dxfId="124" priority="59">
      <formula>$D$19=1</formula>
    </cfRule>
  </conditionalFormatting>
  <conditionalFormatting sqref="D53:I55">
    <cfRule type="expression" dxfId="123" priority="58">
      <formula>$D$19=2</formula>
    </cfRule>
  </conditionalFormatting>
  <conditionalFormatting sqref="D54:I55">
    <cfRule type="expression" dxfId="122" priority="57">
      <formula>$D$19=3</formula>
    </cfRule>
  </conditionalFormatting>
  <conditionalFormatting sqref="D55:I55">
    <cfRule type="expression" dxfId="121" priority="56">
      <formula>$D$19=4</formula>
    </cfRule>
  </conditionalFormatting>
  <conditionalFormatting sqref="D56:I60">
    <cfRule type="expression" dxfId="120" priority="55">
      <formula>OR($D$20=0,$D$20="")</formula>
    </cfRule>
  </conditionalFormatting>
  <conditionalFormatting sqref="D57:I60">
    <cfRule type="expression" dxfId="119" priority="54">
      <formula>$D$20=1</formula>
    </cfRule>
  </conditionalFormatting>
  <conditionalFormatting sqref="D58:I60">
    <cfRule type="expression" dxfId="118" priority="53">
      <formula>$D$20=2</formula>
    </cfRule>
  </conditionalFormatting>
  <conditionalFormatting sqref="D59:I60">
    <cfRule type="expression" dxfId="117" priority="52">
      <formula>$D$20=3</formula>
    </cfRule>
  </conditionalFormatting>
  <conditionalFormatting sqref="D60:I60">
    <cfRule type="expression" dxfId="116" priority="51">
      <formula>$D$20=4</formula>
    </cfRule>
  </conditionalFormatting>
  <conditionalFormatting sqref="D61:I65">
    <cfRule type="expression" dxfId="115" priority="50">
      <formula>OR($D$21=0,$D$21="")</formula>
    </cfRule>
  </conditionalFormatting>
  <conditionalFormatting sqref="D62:I65">
    <cfRule type="expression" dxfId="114" priority="49">
      <formula>$D$21=1</formula>
    </cfRule>
  </conditionalFormatting>
  <conditionalFormatting sqref="D63:I65">
    <cfRule type="expression" dxfId="113" priority="48">
      <formula>$D$21=2</formula>
    </cfRule>
  </conditionalFormatting>
  <conditionalFormatting sqref="D64:I65">
    <cfRule type="expression" dxfId="112" priority="47">
      <formula>$D$21=3</formula>
    </cfRule>
  </conditionalFormatting>
  <conditionalFormatting sqref="D65:I65">
    <cfRule type="expression" dxfId="111" priority="46">
      <formula>$D$21=4</formula>
    </cfRule>
  </conditionalFormatting>
  <conditionalFormatting sqref="D66:I70">
    <cfRule type="expression" dxfId="110" priority="45">
      <formula>OR($D$22=0,$D$22="")</formula>
    </cfRule>
  </conditionalFormatting>
  <conditionalFormatting sqref="D67:I70">
    <cfRule type="expression" dxfId="109" priority="44">
      <formula>$D$22=1</formula>
    </cfRule>
  </conditionalFormatting>
  <conditionalFormatting sqref="D68:I70">
    <cfRule type="expression" dxfId="108" priority="43">
      <formula>$D$22=2</formula>
    </cfRule>
  </conditionalFormatting>
  <conditionalFormatting sqref="D69:I70">
    <cfRule type="expression" dxfId="107" priority="42">
      <formula>$D$22=3</formula>
    </cfRule>
  </conditionalFormatting>
  <conditionalFormatting sqref="D70:I70">
    <cfRule type="expression" dxfId="106" priority="41">
      <formula>$D$22=4</formula>
    </cfRule>
  </conditionalFormatting>
  <conditionalFormatting sqref="D71:I75">
    <cfRule type="expression" dxfId="105" priority="40">
      <formula>OR($D$23=0,$D$23="")</formula>
    </cfRule>
  </conditionalFormatting>
  <conditionalFormatting sqref="D72:I75">
    <cfRule type="expression" dxfId="104" priority="39">
      <formula>$D$23=1</formula>
    </cfRule>
  </conditionalFormatting>
  <conditionalFormatting sqref="D73:I75">
    <cfRule type="expression" dxfId="103" priority="38">
      <formula>$D$23=2</formula>
    </cfRule>
  </conditionalFormatting>
  <conditionalFormatting sqref="D74:I75">
    <cfRule type="expression" dxfId="102" priority="37">
      <formula>$D$23=3</formula>
    </cfRule>
  </conditionalFormatting>
  <conditionalFormatting sqref="D75:I75">
    <cfRule type="expression" dxfId="101" priority="36">
      <formula>$D$23=4</formula>
    </cfRule>
  </conditionalFormatting>
  <conditionalFormatting sqref="D76:I80">
    <cfRule type="expression" dxfId="100" priority="35">
      <formula>OR($D$24=0,$D$24="")</formula>
    </cfRule>
  </conditionalFormatting>
  <conditionalFormatting sqref="D77:I80">
    <cfRule type="expression" dxfId="99" priority="34">
      <formula>$D$24=1</formula>
    </cfRule>
  </conditionalFormatting>
  <conditionalFormatting sqref="D78:I80">
    <cfRule type="expression" dxfId="98" priority="33">
      <formula>$D$24=2</formula>
    </cfRule>
  </conditionalFormatting>
  <conditionalFormatting sqref="D79:I80">
    <cfRule type="expression" dxfId="97" priority="32">
      <formula>$D$24=3</formula>
    </cfRule>
  </conditionalFormatting>
  <conditionalFormatting sqref="D80:I80">
    <cfRule type="expression" dxfId="96" priority="31">
      <formula>$D$24=4</formula>
    </cfRule>
  </conditionalFormatting>
  <conditionalFormatting sqref="D81:I85">
    <cfRule type="expression" dxfId="95" priority="30">
      <formula>OR($D$25=0,$D$25="")</formula>
    </cfRule>
  </conditionalFormatting>
  <conditionalFormatting sqref="D82:I85">
    <cfRule type="expression" dxfId="94" priority="29">
      <formula>$D$25=1</formula>
    </cfRule>
  </conditionalFormatting>
  <conditionalFormatting sqref="D83:I85">
    <cfRule type="expression" dxfId="93" priority="28">
      <formula>$D$25=2</formula>
    </cfRule>
  </conditionalFormatting>
  <conditionalFormatting sqref="D84:I85">
    <cfRule type="expression" dxfId="92" priority="27">
      <formula>$D$25=3</formula>
    </cfRule>
  </conditionalFormatting>
  <conditionalFormatting sqref="D85:I85">
    <cfRule type="expression" dxfId="91" priority="26">
      <formula>$D$25=4</formula>
    </cfRule>
  </conditionalFormatting>
  <conditionalFormatting sqref="D86:I90">
    <cfRule type="expression" dxfId="90" priority="25">
      <formula>OR($D$26=0,$D$26="")</formula>
    </cfRule>
  </conditionalFormatting>
  <conditionalFormatting sqref="D87:I90">
    <cfRule type="expression" dxfId="89" priority="24">
      <formula>$D$26=1</formula>
    </cfRule>
  </conditionalFormatting>
  <conditionalFormatting sqref="D88:I90">
    <cfRule type="expression" dxfId="88" priority="23">
      <formula>$D$26=2</formula>
    </cfRule>
  </conditionalFormatting>
  <conditionalFormatting sqref="D89:I90">
    <cfRule type="expression" dxfId="87" priority="22">
      <formula>$D$26=3</formula>
    </cfRule>
  </conditionalFormatting>
  <conditionalFormatting sqref="D90:I90">
    <cfRule type="expression" dxfId="86" priority="21">
      <formula>$D$26=4</formula>
    </cfRule>
  </conditionalFormatting>
  <conditionalFormatting sqref="D31:J35">
    <cfRule type="expression" dxfId="85" priority="217">
      <formula>OR($D$15=0,$D$15="")</formula>
    </cfRule>
  </conditionalFormatting>
  <conditionalFormatting sqref="D32:J35">
    <cfRule type="expression" dxfId="84" priority="215">
      <formula>$D$15=1</formula>
    </cfRule>
  </conditionalFormatting>
  <conditionalFormatting sqref="D33:J35">
    <cfRule type="expression" dxfId="83" priority="213">
      <formula>$D$15=2</formula>
    </cfRule>
  </conditionalFormatting>
  <conditionalFormatting sqref="D34:J35">
    <cfRule type="expression" dxfId="82" priority="211">
      <formula>$D$15=3</formula>
    </cfRule>
  </conditionalFormatting>
  <conditionalFormatting sqref="D35:J35">
    <cfRule type="expression" dxfId="81" priority="199">
      <formula>$D$15=4</formula>
    </cfRule>
  </conditionalFormatting>
  <conditionalFormatting sqref="J7">
    <cfRule type="expression" dxfId="80" priority="15">
      <formula>$J$7="NG"</formula>
    </cfRule>
  </conditionalFormatting>
  <pageMargins left="0.7" right="0.7" top="0.75" bottom="0.75" header="0.3" footer="0.3"/>
  <pageSetup paperSize="8" scale="36" fitToWidth="0" orientation="landscape" r:id="rId1"/>
  <rowBreaks count="1" manualBreakCount="1">
    <brk id="28" max="9" man="1"/>
  </rowBreaks>
  <extLst>
    <ext xmlns:x14="http://schemas.microsoft.com/office/spreadsheetml/2009/9/main" uri="{78C0D931-6437-407d-A8EE-F0AAD7539E65}">
      <x14:conditionalFormattings>
        <x14:conditionalFormatting xmlns:xm="http://schemas.microsoft.com/office/excel/2006/main">
          <x14:cfRule type="expression" priority="1" id="{892FFF58-A215-4FBE-BF6C-9C0D57F4CDAC}">
            <xm:f>AND($D$2=リスト!$A$5,$D$5=リスト!$B$4)</xm:f>
            <x14:dxf>
              <fill>
                <patternFill>
                  <bgColor theme="0" tint="-0.14996795556505021"/>
                </patternFill>
              </fill>
            </x14:dxf>
          </x14:cfRule>
          <x14:cfRule type="expression" priority="5" id="{DE9EBCF6-C629-4FF8-ACA9-D04438FE86F1}">
            <xm:f>AND($D$2=リスト!$A$3,$D$5=リスト!$B$5,$D$7=リスト!$D$4)</xm:f>
            <x14:dxf>
              <fill>
                <patternFill>
                  <bgColor theme="0" tint="-0.14996795556505021"/>
                </patternFill>
              </fill>
            </x14:dxf>
          </x14:cfRule>
          <xm:sqref>D6</xm:sqref>
        </x14:conditionalFormatting>
        <x14:conditionalFormatting xmlns:xm="http://schemas.microsoft.com/office/excel/2006/main">
          <x14:cfRule type="expression" priority="4" id="{E613CBF2-FE15-43BE-99AA-C4165CC7B428}">
            <xm:f>AND($D$2=リスト!$A$3,$D$5=リスト!$B$4)</xm:f>
            <x14:dxf>
              <fill>
                <patternFill>
                  <bgColor theme="0" tint="-0.14996795556505021"/>
                </patternFill>
              </fill>
            </x14:dxf>
          </x14:cfRule>
          <xm:sqref>D6:D7</xm:sqref>
        </x14:conditionalFormatting>
        <x14:conditionalFormatting xmlns:xm="http://schemas.microsoft.com/office/excel/2006/main">
          <x14:cfRule type="expression" priority="2" id="{66669FD3-DD35-4097-A74B-4E99196408F6}">
            <xm:f>$D$2=リスト!$A$5</xm:f>
            <x14:dxf>
              <fill>
                <patternFill>
                  <bgColor theme="0" tint="-0.14996795556505021"/>
                </patternFill>
              </fill>
            </x14:dxf>
          </x14:cfRule>
          <x14:cfRule type="expression" priority="3" id="{5BC94549-61BE-4F6C-A617-58E702378417}">
            <xm:f>AND($D$2=リスト!$A$3,$D$5=リスト!$B$3)</xm:f>
            <x14:dxf>
              <fill>
                <patternFill>
                  <bgColor theme="0" tint="-0.14996795556505021"/>
                </patternFill>
              </fill>
            </x14:dxf>
          </x14:cfRule>
          <x14:cfRule type="expression" priority="6" id="{B4C52666-D779-47E1-B5D5-6A51B72994FE}">
            <xm:f>AND($D$2=リスト!$A$3,$D$5=リスト!$B$5,$D$6=リスト!$D$4)</xm:f>
            <x14:dxf>
              <fill>
                <patternFill>
                  <bgColor theme="0" tint="-0.14996795556505021"/>
                </patternFill>
              </fill>
            </x14:dxf>
          </x14:cfRule>
          <xm:sqref>D7</xm:sqref>
        </x14:conditionalFormatting>
        <x14:conditionalFormatting xmlns:xm="http://schemas.microsoft.com/office/excel/2006/main">
          <x14:cfRule type="expression" priority="11" id="{8BE9753E-00D1-49EB-82A4-DE7993D7F687}">
            <xm:f>$D$2=リスト!$A$3</xm:f>
            <x14:dxf>
              <fill>
                <patternFill>
                  <bgColor theme="0" tint="-0.14996795556505021"/>
                </patternFill>
              </fill>
            </x14:dxf>
          </x14:cfRule>
          <xm:sqref>D16:I16</xm:sqref>
        </x14:conditionalFormatting>
        <x14:conditionalFormatting xmlns:xm="http://schemas.microsoft.com/office/excel/2006/main">
          <x14:cfRule type="expression" priority="12" id="{35973324-8257-4187-B86B-51CADDAAC6EE}">
            <xm:f>OR($D$2=リスト!$A$3,$D$2=リスト!$A$4)</xm:f>
            <x14:dxf>
              <fill>
                <patternFill>
                  <bgColor theme="0" tint="-0.14996795556505021"/>
                </patternFill>
              </fill>
            </x14:dxf>
          </x14:cfRule>
          <xm:sqref>D25:I26 D81:I90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EACD56FA-D96E-455F-8E40-8AF3060C62FE}">
          <x14:formula1>
            <xm:f>リスト!$O$3:$O$9</xm:f>
          </x14:formula1>
          <xm:sqref>D15:D26</xm:sqref>
        </x14:dataValidation>
        <x14:dataValidation type="list" allowBlank="1" showInputMessage="1" showErrorMessage="1" xr:uid="{89509F24-939C-4C06-8B03-C64F0C868599}">
          <x14:formula1>
            <xm:f>リスト!$A$3:$A$5</xm:f>
          </x14:formula1>
          <xm:sqref>D2</xm:sqref>
        </x14:dataValidation>
        <x14:dataValidation type="list" allowBlank="1" showInputMessage="1" showErrorMessage="1" xr:uid="{99E41AEE-F674-4B3B-AB88-6A7F46E9FEBC}">
          <x14:formula1>
            <xm:f>リスト!$B$3:$B$5</xm:f>
          </x14:formula1>
          <xm:sqref>D5</xm:sqref>
        </x14:dataValidation>
        <x14:dataValidation type="list" allowBlank="1" showInputMessage="1" showErrorMessage="1" xr:uid="{5921753F-6F8F-4ED6-B535-BBD94D8D1EBD}">
          <x14:formula1>
            <xm:f>リスト!$D$3:$D$4</xm:f>
          </x14:formula1>
          <xm:sqref>D6:D7</xm:sqref>
        </x14:dataValidation>
        <x14:dataValidation type="list" allowBlank="1" showInputMessage="1" showErrorMessage="1" xr:uid="{D7EED4DF-1F2D-4220-A779-CEDED040CEFD}">
          <x14:formula1>
            <xm:f>リスト!$P$3:$P$5</xm:f>
          </x14:formula1>
          <xm:sqref>J31:J35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7DF9-ED48-4A66-9BE3-3E7D018A7D29}">
  <sheetPr>
    <pageSetUpPr fitToPage="1"/>
  </sheetPr>
  <dimension ref="A2:P16"/>
  <sheetViews>
    <sheetView zoomScaleNormal="100" workbookViewId="0">
      <selection activeCell="C4" sqref="C4"/>
    </sheetView>
  </sheetViews>
  <sheetFormatPr defaultColWidth="8.88671875" defaultRowHeight="21"/>
  <cols>
    <col min="1" max="1" width="2.33203125" style="23" customWidth="1"/>
    <col min="2" max="2" width="35.6640625" style="23" customWidth="1"/>
    <col min="3" max="3" width="25.6640625" style="23" customWidth="1"/>
    <col min="4" max="4" width="50.6640625" style="23" customWidth="1"/>
    <col min="5" max="5" width="9.5546875" style="23" customWidth="1"/>
    <col min="6" max="6" width="35.6640625" style="23" customWidth="1"/>
    <col min="7" max="7" width="25.6640625" style="23" customWidth="1"/>
    <col min="8" max="8" width="50.6640625" style="23" customWidth="1"/>
    <col min="9" max="9" width="2.33203125" style="23" customWidth="1"/>
    <col min="10" max="10" width="43.33203125" style="23" customWidth="1"/>
    <col min="11" max="11" width="2.33203125" style="23" customWidth="1"/>
    <col min="12" max="16384" width="8.88671875" style="60"/>
  </cols>
  <sheetData>
    <row r="2" spans="1:16" s="23" customFormat="1" ht="30" customHeight="1">
      <c r="B2" s="24" t="s">
        <v>167</v>
      </c>
      <c r="C2" s="25"/>
      <c r="D2" s="26"/>
      <c r="F2" s="66" t="s">
        <v>168</v>
      </c>
      <c r="G2" s="84"/>
      <c r="H2" s="85"/>
      <c r="J2" s="27" t="s">
        <v>122</v>
      </c>
      <c r="L2" s="60"/>
      <c r="M2" s="60"/>
      <c r="N2" s="60"/>
      <c r="O2" s="60"/>
    </row>
    <row r="3" spans="1:16" ht="30" customHeight="1" thickBot="1">
      <c r="B3" s="82" t="s">
        <v>169</v>
      </c>
      <c r="C3" s="69" t="s">
        <v>170</v>
      </c>
      <c r="D3" s="82" t="s">
        <v>171</v>
      </c>
      <c r="F3" s="82" t="s">
        <v>169</v>
      </c>
      <c r="G3" s="69" t="s">
        <v>172</v>
      </c>
      <c r="H3" s="82" t="s">
        <v>171</v>
      </c>
      <c r="J3" s="35" t="str">
        <f>IF(COUNTIF(L4:P8,"NG")&gt;0,"NG","OK")</f>
        <v>NG</v>
      </c>
      <c r="L3" s="60" t="s">
        <v>113</v>
      </c>
      <c r="N3" s="60" t="s">
        <v>114</v>
      </c>
      <c r="P3" s="60" t="s">
        <v>138</v>
      </c>
    </row>
    <row r="4" spans="1:16" ht="56.25" customHeight="1" thickTop="1" thickBot="1">
      <c r="B4" s="38" t="s">
        <v>173</v>
      </c>
      <c r="C4" s="138"/>
      <c r="D4" s="86"/>
      <c r="F4" s="38" t="s">
        <v>173</v>
      </c>
      <c r="G4" s="141"/>
      <c r="H4" s="96"/>
      <c r="J4" s="71" t="str">
        <f>IF($J$3="NG","※「はじめに」シートの3.②.❸をご確認の上、入力内容に誤りがないかをご確認ください。","")</f>
        <v>※「はじめに」シートの3.②.❸をご確認の上、入力内容に誤りがないかをご確認ください。</v>
      </c>
      <c r="L4" s="60" t="str">
        <f>IF(C4="", "NG", "OK")</f>
        <v>NG</v>
      </c>
      <c r="M4" s="60" t="str">
        <f>IF(G4="", "NG", "OK")</f>
        <v>NG</v>
      </c>
      <c r="N4" s="60" t="str">
        <f>IF(
    OR($C4="", IF(ISNUMBER($C4), AND($C4=INT($C4), $C4&gt;=0, LEN(TEXT($C4,"0"))&lt;=12), FALSE)),
  "OK", "NG")</f>
        <v>OK</v>
      </c>
      <c r="O4" s="60" t="str">
        <f>IF(
    OR($G4="", IF(ISNUMBER($G4), AND($G4=INT($G4), $G4&gt;=0, LEN(TEXT($G4,"0"))&lt;=12), FALSE)),
  "OK", "NG")</f>
        <v>OK</v>
      </c>
      <c r="P4" s="60" t="str">
        <f>IF($C$5=補助対象予定経費!$G$27,"OK","NG")</f>
        <v>OK</v>
      </c>
    </row>
    <row r="5" spans="1:16" ht="56.25" customHeight="1" thickTop="1" thickBot="1">
      <c r="B5" s="83" t="s">
        <v>174</v>
      </c>
      <c r="C5" s="88">
        <f>G7</f>
        <v>0</v>
      </c>
      <c r="D5" s="87"/>
      <c r="F5" s="38" t="s">
        <v>175</v>
      </c>
      <c r="G5" s="142"/>
      <c r="H5" s="49"/>
      <c r="L5" s="60" t="s">
        <v>117</v>
      </c>
      <c r="M5" s="60" t="str">
        <f>IF(OR(G5="", G5=0), "OK", IF(H5="", "NG", "OK"))</f>
        <v>OK</v>
      </c>
      <c r="N5" s="60" t="str">
        <f>IF(
    OR($C5="", IF(ISNUMBER($C5), AND($C5=INT($C5), $C5&gt;=0, LEN(TEXT($C5,"0"))&lt;=12), FALSE)),
  "OK", "NG")</f>
        <v>OK</v>
      </c>
      <c r="O5" s="60" t="str" cm="1">
        <f t="array" ref="O5">IF(AND(
    OR($G5="", IF(ISNUMBER($G5), AND($G5=INT($G5), $G5&gt;=0, LEN(TEXT($G5,"0"))&lt;=12), FALSE)),
    LEN(SUBSTITUTE(SUBSTITUTE($H5,CHAR(10),""),CHAR(13),""))&lt;=1000, SUMPRODUCT(--ISNUMBER(FIND({"&lt;";"&gt;";"&amp;";"""";"'"}, $H5)))=0
  ),
  "OK", "NG")</f>
        <v>OK</v>
      </c>
    </row>
    <row r="6" spans="1:16" ht="56.25" customHeight="1" thickTop="1" thickBot="1">
      <c r="B6" s="38" t="s">
        <v>175</v>
      </c>
      <c r="C6" s="139"/>
      <c r="D6" s="49"/>
      <c r="F6" s="38" t="s">
        <v>176</v>
      </c>
      <c r="G6" s="143"/>
      <c r="H6" s="53"/>
      <c r="L6" s="60" t="str">
        <f>IF(OR(C6="", C6=0), "OK", IF(D6="", "NG", "OK"))</f>
        <v>OK</v>
      </c>
      <c r="M6" s="60" t="str">
        <f>IF(OR(G6="", G6=0), "OK", IF(H6="", "NG", "OK"))</f>
        <v>OK</v>
      </c>
      <c r="N6" s="60" t="str" cm="1">
        <f t="array" ref="N6">IF(AND(
    OR($C6="", IF(ISNUMBER($C6), AND($C6=INT($C6), $C6&gt;=0, LEN(TEXT($C6,"0"))&lt;=12), FALSE)),
    LEN(SUBSTITUTE(SUBSTITUTE($D6,CHAR(10),""),CHAR(13),""))&lt;=1000, SUMPRODUCT(--ISNUMBER(FIND({"&lt;";"&gt;";"&amp;";"""";"'"}, $D6)))=0
  ),
  "OK", "NG")</f>
        <v>OK</v>
      </c>
      <c r="O6" s="60" t="str" cm="1">
        <f t="array" ref="O6">IF(AND(
    OR($G6="", IF(ISNUMBER($G6), AND($G6=INT($G6), $G6&gt;=0, LEN(TEXT($G6,"0"))&lt;=12), FALSE)),
    LEN(SUBSTITUTE(SUBSTITUTE($H6,CHAR(10),""),CHAR(13),""))&lt;=1000, SUMPRODUCT(--ISNUMBER(FIND({"&lt;";"&gt;";"&amp;";"""";"'"}, $H6)))=0
  ),
  "OK", "NG")</f>
        <v>OK</v>
      </c>
    </row>
    <row r="7" spans="1:16" ht="56.25" customHeight="1" thickTop="1" thickBot="1">
      <c r="B7" s="38" t="s">
        <v>176</v>
      </c>
      <c r="C7" s="140"/>
      <c r="D7" s="53"/>
      <c r="F7" s="83" t="s">
        <v>177</v>
      </c>
      <c r="G7" s="89">
        <f>SUM(G4:G6)</f>
        <v>0</v>
      </c>
      <c r="H7" s="90"/>
      <c r="L7" s="60" t="str">
        <f>IF(OR(C7="", C7=0), "OK", IF(D7="", "NG", "OK"))</f>
        <v>OK</v>
      </c>
      <c r="M7" s="60" t="s">
        <v>117</v>
      </c>
      <c r="N7" s="60" t="str" cm="1">
        <f t="array" ref="N7">IF(AND(
    OR($C7="", IF(ISNUMBER($C7), AND($C7=INT($C7), $C7&gt;=0, LEN(TEXT($C7,"0"))&lt;=12), FALSE)),
    LEN(SUBSTITUTE(SUBSTITUTE($D7,CHAR(10),""),CHAR(13),""))&lt;=1000, SUMPRODUCT(--ISNUMBER(FIND({"&lt;";"&gt;";"&amp;";"""";"'"}, $D7)))=0
  ),
  "OK", "NG")</f>
        <v>OK</v>
      </c>
      <c r="O7" s="60" t="str">
        <f>IF(
    OR($G7="", IF(ISNUMBER($G7), AND($G7=INT($G7), $G7&gt;=0, LEN(TEXT($G7,"0"))&lt;=12), FALSE)),
  "OK", "NG")</f>
        <v>OK</v>
      </c>
    </row>
    <row r="8" spans="1:16" ht="56.25" customHeight="1" thickTop="1">
      <c r="B8" s="83" t="s">
        <v>177</v>
      </c>
      <c r="C8" s="89">
        <f>SUM(C4:C7)</f>
        <v>0</v>
      </c>
      <c r="D8" s="90"/>
      <c r="H8" s="67"/>
      <c r="L8" s="60" t="s">
        <v>117</v>
      </c>
      <c r="N8" s="60" t="str">
        <f>IF(
    OR($C8="", IF(ISNUMBER($C8), AND($C8=INT($C8), $C8&gt;=0, LEN(TEXT($C8,"0"))&lt;=12), FALSE)),
  "OK", "NG")</f>
        <v>OK</v>
      </c>
    </row>
    <row r="9" spans="1:16" s="23" customFormat="1">
      <c r="L9" s="60"/>
      <c r="M9" s="60"/>
      <c r="N9" s="60"/>
      <c r="O9" s="60"/>
    </row>
    <row r="10" spans="1:16" s="68" customFormat="1" ht="80.099999999999994" customHeight="1">
      <c r="A10" s="67"/>
      <c r="B10" s="23"/>
      <c r="C10" s="23"/>
      <c r="D10" s="23"/>
      <c r="E10" s="23"/>
      <c r="F10" s="23"/>
      <c r="G10" s="23"/>
      <c r="H10" s="67"/>
      <c r="I10" s="67"/>
      <c r="J10" s="67"/>
      <c r="K10" s="67"/>
    </row>
    <row r="11" spans="1:16" ht="30" customHeight="1"/>
    <row r="12" spans="1:16" ht="30" customHeight="1"/>
    <row r="13" spans="1:16" ht="60" customHeight="1"/>
    <row r="14" spans="1:16" ht="30" customHeight="1"/>
    <row r="15" spans="1:16" ht="80.099999999999994" customHeight="1"/>
    <row r="16" spans="1:16" ht="30" customHeight="1"/>
  </sheetData>
  <sheetProtection algorithmName="SHA-512" hashValue="DBfY0X+0mlou3U5cFOE+iMMe8TFLf6z2bKeE8Nde85YgQttxCjdPG03nn3Vi2YQrhHnQb8SBgHPDbbKjaCSGLw==" saltValue="302PRQY/O9wxjV8Pbwy/5Q==" spinCount="100000" sheet="1" objects="1" scenarios="1" selectLockedCells="1"/>
  <phoneticPr fontId="3"/>
  <conditionalFormatting sqref="J3">
    <cfRule type="expression" dxfId="71" priority="1">
      <formula>$J$3="NG"</formula>
    </cfRule>
  </conditionalFormatting>
  <pageMargins left="0.7" right="0.7" top="0.75" bottom="0.75" header="0.3" footer="0.3"/>
  <pageSetup paperSize="8" scale="6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8389-F876-42B2-B294-2FDD14B309E3}">
  <sheetPr>
    <tabColor theme="4"/>
    <pageSetUpPr fitToPage="1"/>
  </sheetPr>
  <dimension ref="A1:R91"/>
  <sheetViews>
    <sheetView zoomScaleNormal="100" workbookViewId="0"/>
  </sheetViews>
  <sheetFormatPr defaultColWidth="8.88671875" defaultRowHeight="21"/>
  <cols>
    <col min="1" max="1" width="2.33203125" style="23" customWidth="1"/>
    <col min="2" max="2" width="50.6640625" style="23" customWidth="1"/>
    <col min="3" max="3" width="44.109375" style="23" customWidth="1"/>
    <col min="4" max="4" width="5.33203125" style="23" bestFit="1" customWidth="1"/>
    <col min="5" max="10" width="43.33203125" style="23" customWidth="1"/>
    <col min="11" max="11" width="43.33203125" style="60" customWidth="1"/>
    <col min="12" max="12" width="2.33203125" style="23" customWidth="1"/>
    <col min="13" max="16384" width="8.88671875" style="60"/>
  </cols>
  <sheetData>
    <row r="1" spans="3:18" ht="29.25" thickBot="1">
      <c r="M1" s="60" t="s">
        <v>113</v>
      </c>
      <c r="N1" s="60" t="s">
        <v>114</v>
      </c>
      <c r="O1" s="60" t="s">
        <v>115</v>
      </c>
    </row>
    <row r="2" spans="3:18" ht="21.75" thickTop="1">
      <c r="C2" s="24" t="s">
        <v>116</v>
      </c>
      <c r="D2" s="34"/>
      <c r="E2" s="155" t="s">
        <v>178</v>
      </c>
      <c r="M2" s="60" t="str">
        <f>IF(E2="","NG","OK")</f>
        <v>OK</v>
      </c>
      <c r="N2" s="60" t="s">
        <v>117</v>
      </c>
      <c r="O2" s="60" t="s">
        <v>117</v>
      </c>
    </row>
    <row r="3" spans="3:18" ht="21.75" thickBot="1">
      <c r="C3" s="24" t="s">
        <v>118</v>
      </c>
      <c r="D3" s="34"/>
      <c r="E3" s="156">
        <v>18</v>
      </c>
      <c r="M3" s="60" t="str">
        <f>IF(E3="","NG","OK")</f>
        <v>OK</v>
      </c>
      <c r="N3" s="60" t="str">
        <f>IFERROR(IF(AND(
  ISNUMBER(E3),E3=INT(E3),E3&gt;0,LEN(TEXT(E3,"0"))&lt;=3),
 "OK","NG"),"NG"
)</f>
        <v>OK</v>
      </c>
      <c r="O3" s="60" t="s">
        <v>117</v>
      </c>
    </row>
    <row r="4" spans="3:18" ht="22.5" thickTop="1" thickBot="1">
      <c r="C4" s="24" t="s">
        <v>119</v>
      </c>
      <c r="D4" s="25"/>
      <c r="E4" s="144" t="str">
        <f>IF(OR($E$2="", NOT(ISNUMBER($E3))), "",
  IF($E$2=リスト!$A$3,
     IF($E3&gt;=51, リスト!$F$6, IF($E3&gt;=21, リスト!$F$5, IF($E3&gt;=6, リスト!$F$4, IF($E3&gt;=1, リスト!$F$3, "")))),
   IF(OR($E$2=リスト!$A$4, $E$2=リスト!$A$5),
     IF($E3&gt;=101, リスト!$G$6, IF($E3&gt;=51, リスト!$G$5, IF($E3&gt;=21, リスト!$G$4, IF($E3&gt;=1, リスト!$G$3, "")))),
   "")))</f>
        <v>6～20人</v>
      </c>
      <c r="M4" s="60" t="s">
        <v>117</v>
      </c>
      <c r="N4" s="60" t="str">
        <f>IF($E$2=リスト!$A$3,
   IF(OR($E4="", COUNTIF(リスト!$F$3:$F$6,$E4)&gt;0), "OK", "NG"),
 IF(OR($E$2=リスト!$A$4, $E$2=リスト!$A$5),
   IF(OR($E4="", COUNTIF(リスト!$G$3:$G$6,$E4)&gt;0), "OK", "NG"),
 "-"))</f>
        <v>OK</v>
      </c>
      <c r="O4" s="60" t="s">
        <v>117</v>
      </c>
    </row>
    <row r="5" spans="3:18" ht="21.75" thickTop="1">
      <c r="C5" s="24" t="s">
        <v>120</v>
      </c>
      <c r="D5" s="34"/>
      <c r="E5" s="157" t="s">
        <v>179</v>
      </c>
      <c r="M5" s="60" t="str">
        <f>IF(E5="","NG","OK")</f>
        <v>OK</v>
      </c>
      <c r="N5" s="60" t="s">
        <v>117</v>
      </c>
      <c r="O5" s="60" t="str">
        <f>IF(OR($E$2=リスト!$A$4, $E$2=リスト!$A$5),
   IF($E5=リスト!$C$4, "NG", "OK"),
"-")</f>
        <v>-</v>
      </c>
    </row>
    <row r="6" spans="3:18">
      <c r="C6" s="24" t="s">
        <v>121</v>
      </c>
      <c r="D6" s="34"/>
      <c r="E6" s="158" t="s">
        <v>180</v>
      </c>
      <c r="K6" s="27" t="s">
        <v>122</v>
      </c>
      <c r="M6" s="60" t="str">
        <f>IF(OR(
  AND($E$2=リスト!$A$3, $E$5&lt;&gt;リスト!$B$4, OR($E$7=リスト!$D$3, $E$7="")),
  $E$2=リスト!$A$4,
  AND($E$2=リスト!$A$5, $E$5&lt;&gt;リスト!$B$4)
 ),
 IF(E6="","NG","OK"),"-")</f>
        <v>OK</v>
      </c>
      <c r="N6" s="60" t="s">
        <v>117</v>
      </c>
      <c r="O6" s="60" t="str">
        <f>IF(OR(
    AND($E$2=リスト!$A$3, OR($E$5=リスト!$B$4, $E7=リスト!$D$4)),
    AND($E$2=リスト!$A$5, $E$5=リスト!$B$4)
  ),
   IF($E6=リスト!$D$4, "NG", "OK"),
"-")</f>
        <v>-</v>
      </c>
    </row>
    <row r="7" spans="3:18">
      <c r="C7" s="24" t="s">
        <v>123</v>
      </c>
      <c r="D7" s="34"/>
      <c r="E7" s="158"/>
      <c r="K7" s="35" t="str">
        <f>IF(COUNTIF(M2:O11, "NG") + COUNTIF(M31:Q90, "NG") + COUNTIF(M15:R27, "NG") &gt; 0, "NG", "OK")</f>
        <v>OK</v>
      </c>
      <c r="M7" s="60" t="str">
        <f>IF(OR(
  AND($E$2=リスト!$A$3, $E$5&lt;&gt;リスト!$B$3, $E$5&lt;&gt;リスト!$B$4, OR($E$6=リスト!$D$3, $E$6="")),
  $E$2=リスト!$A$4
 ),
 IF(E7="","NG","OK"),"-")</f>
        <v>-</v>
      </c>
      <c r="N7" s="60" t="s">
        <v>117</v>
      </c>
      <c r="O7" s="60" t="str">
        <f>IF(OR(
    AND($E$2=リスト!$A$3, OR($E$5=リスト!$B$3, $E$5=リスト!$B$4, $E$6=リスト!$D$4)),
    $E$2=リスト!$A$5
  ),
   IF($E$7=リスト!$D$4, "NG", "OK"),
"-")</f>
        <v>OK</v>
      </c>
    </row>
    <row r="8" spans="3:18" ht="54.75" thickBot="1">
      <c r="C8" s="24" t="s">
        <v>124</v>
      </c>
      <c r="D8" s="34"/>
      <c r="E8" s="159">
        <v>14000000</v>
      </c>
      <c r="K8" s="71" t="str">
        <f>IF($K$7="NG","※「はじめに」シートのXXをご確認の上、入力内容に誤りがないかをご確認ください。","")</f>
        <v/>
      </c>
      <c r="M8" s="60" t="str">
        <f>IF(E8="","NG","OK")</f>
        <v>OK</v>
      </c>
      <c r="N8" s="60" t="str">
        <f>IF($E8="", "OK",
   IF(ISNUMBER($E8),
      IF(AND($E8=INT($E8), $E8&gt;=0, LEN(TEXT($E8,"0"))&lt;=12), "OK", "NG"),
   "NG"))</f>
        <v>OK</v>
      </c>
      <c r="O8" s="60" t="s">
        <v>117</v>
      </c>
    </row>
    <row r="9" spans="3:18" ht="21.75" thickTop="1">
      <c r="C9" s="24" t="s">
        <v>125</v>
      </c>
      <c r="D9" s="25"/>
      <c r="E9" s="145">
        <f>IF($E$2="","",
IF($E$2=リスト!$A$3,
    IF(OR($E$5=リスト!$B$3, $E$5=リスト!$B$4, $E$7=リスト!$D$4), リスト!$E$4, リスト!$E$3),
IF($E$2=リスト!$A$4,
    IF($E$7=リスト!$D$4, リスト!$E$4, リスト!$E$3),
IF($E$2=リスト!$A$5,
    リスト!$E$4, リスト!$E$3
))))</f>
        <v>0.66666666666666663</v>
      </c>
      <c r="M9" s="60" t="s">
        <v>117</v>
      </c>
      <c r="N9" s="60" t="s">
        <v>117</v>
      </c>
      <c r="O9" s="60" t="s">
        <v>117</v>
      </c>
    </row>
    <row r="10" spans="3:18">
      <c r="C10" s="24" t="s">
        <v>126</v>
      </c>
      <c r="D10" s="25"/>
      <c r="E10" s="146">
        <f>IF($E$2&lt;&gt;"",
 IF($E$2=リスト!$A$3, リスト!$I$3, リスト!$L$3),"")</f>
        <v>1000000</v>
      </c>
      <c r="M10" s="60" t="s">
        <v>117</v>
      </c>
      <c r="N10" s="60" t="s">
        <v>117</v>
      </c>
      <c r="O10" s="60" t="s">
        <v>117</v>
      </c>
    </row>
    <row r="11" spans="3:18">
      <c r="C11" s="24" t="s">
        <v>127</v>
      </c>
      <c r="D11" s="25"/>
      <c r="E11" s="147">
        <f>IF(OR($E$2="",$E$4=""),"",
IFERROR(
    IF($E$2=リスト!$A$3,
        IF(OR($E$6=リスト!$D$3,$E$6=""),
            INDEX(リスト!$J$3:$J$6,MATCH($E$4,リスト!$F$3:$F$6,0)),
        IF($E$6=リスト!$D$4,
            INDEX(リスト!$K$3:$K$6,MATCH($E$4,リスト!$F$3:$F$6,0)),
        "")),
    IF(OR($E$2=リスト!$A$4,$E$2=リスト!$A$5),
        IF(OR($E$6=リスト!$D$3,$E$6=""),
            INDEX(リスト!$M$3:$M$6,MATCH($E$4,リスト!$G$3:$G$6,0)),
        IF($E$6=リスト!$D$4,
            INDEX(リスト!$N$3:$N$6,MATCH($E$4,リスト!$G$3:$G$6,0)),
        "")),
    "")),
""))</f>
        <v>12500000</v>
      </c>
      <c r="M11" s="60" t="s">
        <v>117</v>
      </c>
      <c r="N11" s="60" t="s">
        <v>117</v>
      </c>
      <c r="O11" s="60" t="s">
        <v>117</v>
      </c>
    </row>
    <row r="12" spans="3:18">
      <c r="C12" s="60"/>
      <c r="D12" s="60"/>
      <c r="E12" s="60"/>
      <c r="I12" s="23" t="s">
        <v>128</v>
      </c>
    </row>
    <row r="13" spans="3:18">
      <c r="E13" s="24" t="s">
        <v>129</v>
      </c>
      <c r="F13" s="25"/>
      <c r="G13" s="25"/>
      <c r="H13" s="25"/>
      <c r="I13" s="25"/>
      <c r="J13" s="26"/>
    </row>
    <row r="14" spans="3:18" ht="42.75" thickBot="1">
      <c r="C14" s="24" t="s">
        <v>130</v>
      </c>
      <c r="D14" s="26"/>
      <c r="E14" s="36" t="s">
        <v>131</v>
      </c>
      <c r="F14" s="37" t="s">
        <v>132</v>
      </c>
      <c r="G14" s="37" t="s">
        <v>133</v>
      </c>
      <c r="H14" s="37" t="s">
        <v>134</v>
      </c>
      <c r="I14" s="37" t="s">
        <v>135</v>
      </c>
      <c r="J14" s="37" t="s">
        <v>136</v>
      </c>
      <c r="M14" s="60" t="s">
        <v>113</v>
      </c>
      <c r="O14" s="60" t="s">
        <v>137</v>
      </c>
      <c r="P14" s="60" t="s">
        <v>114</v>
      </c>
      <c r="Q14" s="60" t="s">
        <v>138</v>
      </c>
      <c r="R14" s="60" t="s">
        <v>115</v>
      </c>
    </row>
    <row r="15" spans="3:18" ht="147.75" thickTop="1">
      <c r="C15" s="38" t="s">
        <v>139</v>
      </c>
      <c r="D15" s="39"/>
      <c r="E15" s="160">
        <v>3</v>
      </c>
      <c r="F15" s="40">
        <f>SUM(F31:F35)</f>
        <v>12650000</v>
      </c>
      <c r="G15" s="40">
        <f>SUM(G31:G35)</f>
        <v>11500000</v>
      </c>
      <c r="H15" s="41">
        <f>SUM(H31:H35)</f>
        <v>7666665</v>
      </c>
      <c r="I15" s="161" t="s">
        <v>181</v>
      </c>
      <c r="J15" s="93" t="s">
        <v>182</v>
      </c>
      <c r="M15" s="60" t="str">
        <f>IF(
  IF($E$2=リスト!$A$3, NOT(OR($C15=$C$16, $C15=$C$25, $C15=$C$26)),
  IF($E$2=リスト!$A$4, NOT(OR($C15=$C$25, $C15=$C$26)),
  IF($E$2=リスト!$A$5, TRUE, FALSE))),
  IF($E15&lt;&gt;"", "OK", "NG"),
"-")</f>
        <v>OK</v>
      </c>
      <c r="N15" s="60" t="str">
        <f>IF($G15&gt;0,
  IF(OR($I15="", $J15=""), "NG", "OK"),
"-")</f>
        <v>OK</v>
      </c>
      <c r="O15" s="60" t="str">
        <f>IF(
  IF($E$2=リスト!$A$3, $C15=$C$15,
  IF(OR($E$2=リスト!$A$4, $E$2=リスト!$A$5), OR($C15=$C$15, $C15=$C$16),
  FALSE)),
  IF(
    IF($E$2=リスト!$A$3, AND($E$15&lt;&gt;"", $E$15&lt;&gt;0),
    IF(OR($E$2=リスト!$A$4, $E$2=リスト!$A$5), OR(AND($E$15&lt;&gt;"", $E$15&lt;&gt;0), AND($E$16&lt;&gt;"", $E$16&lt;&gt;0)),
    FALSE)),
    "OK", "NG"),
"-")</f>
        <v>OK</v>
      </c>
      <c r="P15" s="60" t="str" cm="1">
        <f t="array" ref="P15">IF(AND(
    LEN(SUBSTITUTE(SUBSTITUTE($I15,CHAR(10),""),CHAR(13),""))&lt;=1000, SUMPRODUCT(--ISNUMBER(FIND({"&lt;";"&gt;";"&amp;";"""";"'"}, $I15)))=0,
    LEN(SUBSTITUTE(SUBSTITUTE($J15,CHAR(10),""),CHAR(13),""))&lt;=1000, SUMPRODUCT(--ISNUMBER(FIND({"&lt;";"&gt;";"&amp;";"""";"'"}, $J15)))=0
  ),
  "OK", "NG")</f>
        <v>OK</v>
      </c>
      <c r="Q15" s="60" t="s">
        <v>117</v>
      </c>
      <c r="R15" s="60" t="str">
        <f>IF(
  OR(
    IF($E$2=リスト!$A$3, OR($C15=$C$16, $C15=$C$25, $C15=$C$26), IF($E$2=リスト!$A$4, OR($C15=$C$25, $C15=$C$26), FALSE)),
    $G15=0
  ),
  IF(OR(
      AND(IF($E$2=リスト!$A$3, OR($C15=$C$16, $C15=$C$25, $C15=$C$26), IF($E$2=リスト!$A$4, OR($C15=$C$25, $C15=$C$26), FALSE)), OR(AND($E15&lt;&gt;"", $E15&lt;&gt;0), $I15&lt;&gt;"", $J15&lt;&gt;"")),
      AND($G15=0, $I15&lt;&gt;""),
      AND($F15=0, $J15&lt;&gt;"")
    ), "NG", "OK"),
"-")</f>
        <v>-</v>
      </c>
    </row>
    <row r="16" spans="3:18">
      <c r="C16" s="38" t="s">
        <v>140</v>
      </c>
      <c r="D16" s="39"/>
      <c r="E16" s="162"/>
      <c r="F16" s="40">
        <f>SUM(F36:F40)</f>
        <v>0</v>
      </c>
      <c r="G16" s="40">
        <f>SUM(G36:G40)</f>
        <v>0</v>
      </c>
      <c r="H16" s="41">
        <f>SUM(H36:H40)</f>
        <v>0</v>
      </c>
      <c r="I16" s="163"/>
      <c r="J16" s="164"/>
      <c r="M16" s="60" t="str">
        <f>IF(
  IF($E$2=リスト!$A$3, NOT(OR($C16=$C$16, $C16=$C$25, $C16=$C$26)),
  IF($E$2=リスト!$A$4, NOT(OR($C16=$C$25, $C16=$C$26)),
  IF($E$2=リスト!$A$5, TRUE, FALSE))),
  IF($E16&lt;&gt;"", "OK", "NG"),
"-")</f>
        <v>-</v>
      </c>
      <c r="N16" s="60" t="str">
        <f t="shared" ref="N16:N17" si="0">IF($G16&gt;0,
  IF(OR($I16="", $J16=""), "NG", "OK"),
"-")</f>
        <v>-</v>
      </c>
      <c r="O16" s="60" t="str">
        <f>IF(
  IF($E$2=リスト!$A$3, $C16=$C$15,
  IF(OR($E$2=リスト!$A$4, $E$2=リスト!$A$5), OR($C16=$C$15, $C16=$C$16),
  FALSE)),
  IF(
    IF($E$2=リスト!$A$3, AND($E$15&lt;&gt;"", $E$15&lt;&gt;0),
    IF(OR($E$2=リスト!$A$4, $E$2=リスト!$A$5), OR(AND($E$15&lt;&gt;"", $E$15&lt;&gt;0), AND($E$16&lt;&gt;"", $E$16&lt;&gt;0)),
    FALSE)),
    "OK", "NG"),
"-")</f>
        <v>-</v>
      </c>
      <c r="P16" s="60" t="str" cm="1">
        <f t="array" ref="P16">IF(AND(
    LEN(SUBSTITUTE(SUBSTITUTE($I16,CHAR(10),""),CHAR(13),""))&lt;=1000, SUMPRODUCT(--ISNUMBER(FIND({"&lt;";"&gt;";"&amp;";"""";"'"}, $I16)))=0,
    LEN(SUBSTITUTE(SUBSTITUTE($J16,CHAR(10),""),CHAR(13),""))&lt;=1000, SUMPRODUCT(--ISNUMBER(FIND({"&lt;";"&gt;";"&amp;";"""";"'"}, $J16)))=0
  ),
  "OK", "NG")</f>
        <v>OK</v>
      </c>
      <c r="Q16" s="60" t="s">
        <v>117</v>
      </c>
      <c r="R16" s="60" t="str">
        <f>IF(
  OR(
    IF($E$2=リスト!$A$3, OR($C16=$C$16, $C16=$C$25, $C16=$C$26), IF($E$2=リスト!$A$4, OR($C16=$C$25, $C16=$C$26), FALSE)),
    $G16=0
  ),
  IF(OR(
      AND(IF($E$2=リスト!$A$3, OR($C16=$C$16, $C16=$C$25, $C16=$C$26), IF($E$2=リスト!$A$4, OR($C16=$C$25, $C16=$C$26), FALSE)), OR(AND($E16&lt;&gt;"", $E16&lt;&gt;0), $I16&lt;&gt;"", $J16&lt;&gt;"")),
      AND($G16=0, $I16&lt;&gt;""),
      AND($F16=0, $J16&lt;&gt;"")
    ), "NG", "OK"),
"-")</f>
        <v>OK</v>
      </c>
    </row>
    <row r="17" spans="3:18" ht="63">
      <c r="C17" s="38" t="s">
        <v>141</v>
      </c>
      <c r="D17" s="39"/>
      <c r="E17" s="162">
        <v>1</v>
      </c>
      <c r="F17" s="40">
        <f>SUM(F41:F45)</f>
        <v>220000</v>
      </c>
      <c r="G17" s="40">
        <f>SUM(G41:G45)</f>
        <v>200000</v>
      </c>
      <c r="H17" s="41">
        <f>SUM(H41:H45)</f>
        <v>133333</v>
      </c>
      <c r="I17" s="163" t="s">
        <v>183</v>
      </c>
      <c r="J17" s="164" t="s">
        <v>184</v>
      </c>
      <c r="M17" s="60" t="str">
        <f>IF(
  IF($E$2=リスト!$A$3, NOT(OR($C17=$C$16, $C17=$C$25, $C17=$C$26)),
  IF($E$2=リスト!$A$4, NOT(OR($C17=$C$25, $C17=$C$26)),
  IF($E$2=リスト!$A$5, TRUE, FALSE))),
  IF($E17&lt;&gt;"", "OK", "NG"),
"-")</f>
        <v>OK</v>
      </c>
      <c r="N17" s="60" t="str">
        <f t="shared" si="0"/>
        <v>OK</v>
      </c>
      <c r="O17" s="60" t="str">
        <f>IF(
  IF($E$2=リスト!$A$3, $C17=$C$15,
  IF(OR($E$2=リスト!$A$4, $E$2=リスト!$A$5), OR($C17=$C$15, $C17=$C$16),
  FALSE)),
  IF(
    IF($E$2=リスト!$A$3, AND($E$15&lt;&gt;"", $E$15&lt;&gt;0),
    IF(OR($E$2=リスト!$A$4, $E$2=リスト!$A$5), OR(AND($E$15&lt;&gt;"", $E$15&lt;&gt;0), AND($E$16&lt;&gt;"", $E$16&lt;&gt;0)),
    FALSE)),
    "OK", "NG"),
"-")</f>
        <v>-</v>
      </c>
      <c r="P17" s="60" t="str" cm="1">
        <f t="array" ref="P17">IF(AND(
    LEN(SUBSTITUTE(SUBSTITUTE($I17,CHAR(10),""),CHAR(13),""))&lt;=1000, SUMPRODUCT(--ISNUMBER(FIND({"&lt;";"&gt;";"&amp;";"""";"'"}, $I17)))=0,
    LEN(SUBSTITUTE(SUBSTITUTE($J17,CHAR(10),""),CHAR(13),""))&lt;=1000, SUMPRODUCT(--ISNUMBER(FIND({"&lt;";"&gt;";"&amp;";"""";"'"}, $J17)))=0
  ),
  "OK", "NG")</f>
        <v>OK</v>
      </c>
      <c r="Q17" s="60" t="s">
        <v>117</v>
      </c>
      <c r="R17" s="60" t="str">
        <f>IF(
  OR(
    IF($E$2=リスト!$A$3, OR($C17=$C$16, $C17=$C$25, $C17=$C$26), IF($E$2=リスト!$A$4, OR($C17=$C$25, $C17=$C$26), FALSE)),
    $G17=0
  ),
  IF(OR(
      AND(IF($E$2=リスト!$A$3, OR($C17=$C$16, $C17=$C$25, $C17=$C$26), IF($E$2=リスト!$A$4, OR($C17=$C$25, $C17=$C$26), FALSE)), OR(AND($E17&lt;&gt;"", $E17&lt;&gt;0), $I17&lt;&gt;"", $J17&lt;&gt;"")),
      AND($G17=0, $I17&lt;&gt;""),
      AND($F17=0, $J17&lt;&gt;"")
    ), "NG", "OK"),
"-")</f>
        <v>-</v>
      </c>
    </row>
    <row r="18" spans="3:18">
      <c r="C18" s="38" t="s">
        <v>142</v>
      </c>
      <c r="D18" s="39"/>
      <c r="E18" s="162">
        <v>0</v>
      </c>
      <c r="F18" s="40">
        <f>SUM(F46:F50)</f>
        <v>0</v>
      </c>
      <c r="G18" s="40">
        <f>SUM(G46:G50)</f>
        <v>0</v>
      </c>
      <c r="H18" s="41">
        <f>SUM(H46:H50)</f>
        <v>0</v>
      </c>
      <c r="I18" s="163"/>
      <c r="J18" s="164"/>
      <c r="M18" s="60" t="str">
        <f>IF(
  IF($E$2=リスト!$A$3, NOT(OR($C18=$C$16, $C18=$C$25, $C18=$C$26)),
  IF($E$2=リスト!$A$4, NOT(OR($C18=$C$25, $C18=$C$26)),
  IF($E$2=リスト!$A$5, TRUE, FALSE))),
  IF($E18&lt;&gt;"", "OK", "NG"),
"-")</f>
        <v>OK</v>
      </c>
      <c r="N18" s="60" t="str">
        <f>IF($G18&gt;0,
  IF(OR($I18="", $J18=""), "NG", "OK"),
"-")</f>
        <v>-</v>
      </c>
      <c r="O18" s="60" t="str">
        <f>IF(
  IF($E$2=リスト!$A$3, $C18=$C$15,
  IF(OR($E$2=リスト!$A$4, $E$2=リスト!$A$5), OR($C18=$C$15, $C18=$C$16),
  FALSE)),
  IF(
    IF($E$2=リスト!$A$3, AND($E$15&lt;&gt;"", $E$15&lt;&gt;0),
    IF(OR($E$2=リスト!$A$4, $E$2=リスト!$A$5), OR(AND($E$15&lt;&gt;"", $E$15&lt;&gt;0), AND($E$16&lt;&gt;"", $E$16&lt;&gt;0)),
    FALSE)),
    "OK", "NG"),
"-")</f>
        <v>-</v>
      </c>
      <c r="P18" s="60" t="str" cm="1">
        <f t="array" ref="P18">IF(AND(
    LEN(SUBSTITUTE(SUBSTITUTE($I18,CHAR(10),""),CHAR(13),""))&lt;=1000, SUMPRODUCT(--ISNUMBER(FIND({"&lt;";"&gt;";"&amp;";"""";"'"}, $I18)))=0,
    LEN(SUBSTITUTE(SUBSTITUTE($J18,CHAR(10),""),CHAR(13),""))&lt;=1000, SUMPRODUCT(--ISNUMBER(FIND({"&lt;";"&gt;";"&amp;";"""";"'"}, $J18)))=0
  ),
  "OK", "NG")</f>
        <v>OK</v>
      </c>
      <c r="Q18" s="60" t="str">
        <f>IF(ISNUMBER($E$9), IF($H18 &gt; ($H$27-$H18)/(3*$E$9-1), "NG", "OK"), "-")</f>
        <v>OK</v>
      </c>
      <c r="R18" s="60" t="str">
        <f>IF(
  OR(
    IF($E$2=リスト!$A$3, OR($C18=$C$16, $C18=$C$25, $C18=$C$26), IF($E$2=リスト!$A$4, OR($C18=$C$25, $C18=$C$26), FALSE)),
    $G18=0
  ),
  IF(OR(
      AND(IF($E$2=リスト!$A$3, OR($C18=$C$16, $C18=$C$25, $C18=$C$26), IF($E$2=リスト!$A$4, OR($C18=$C$25, $C18=$C$26), FALSE)), OR(AND($E18&lt;&gt;"", $E18&lt;&gt;0), $I18&lt;&gt;"", $J18&lt;&gt;"")),
      AND($G18=0, $I18&lt;&gt;""),
      AND($F18=0, $J18&lt;&gt;"")
    ), "NG", "OK"),
"-")</f>
        <v>OK</v>
      </c>
    </row>
    <row r="19" spans="3:18" ht="84">
      <c r="C19" s="38" t="s">
        <v>143</v>
      </c>
      <c r="D19" s="39"/>
      <c r="E19" s="162">
        <v>1</v>
      </c>
      <c r="F19" s="40">
        <f>SUM(F51:F55)</f>
        <v>880000</v>
      </c>
      <c r="G19" s="40">
        <f>SUM(G51:G55)</f>
        <v>800000</v>
      </c>
      <c r="H19" s="41">
        <f>SUM(H51:H55)</f>
        <v>533333</v>
      </c>
      <c r="I19" s="163" t="s">
        <v>185</v>
      </c>
      <c r="J19" s="164" t="s">
        <v>186</v>
      </c>
      <c r="M19" s="60" t="str">
        <f>IF(
  IF($E$2=リスト!$A$3, NOT(OR($C19=$C$16, $C19=$C$25, $C19=$C$26)),
  IF($E$2=リスト!$A$4, NOT(OR($C19=$C$25, $C19=$C$26)),
  IF($E$2=リスト!$A$5, TRUE, FALSE))),
  IF($E19&lt;&gt;"", "OK", "NG"),
"-")</f>
        <v>OK</v>
      </c>
      <c r="N19" s="60" t="str">
        <f t="shared" ref="N19:N26" si="1">IF($G19&gt;0,
  IF(OR($I19="", $J19=""), "NG", "OK"),
"-")</f>
        <v>OK</v>
      </c>
      <c r="O19" s="60" t="str">
        <f>IF(
  IF($E$2=リスト!$A$3, $C19=$C$15,
  IF(OR($E$2=リスト!$A$4, $E$2=リスト!$A$5), OR($C19=$C$15, $C19=$C$16),
  FALSE)),
  IF(
    IF($E$2=リスト!$A$3, AND($E$15&lt;&gt;"", $E$15&lt;&gt;0),
    IF(OR($E$2=リスト!$A$4, $E$2=リスト!$A$5), OR(AND($E$15&lt;&gt;"", $E$15&lt;&gt;0), AND($E$16&lt;&gt;"", $E$16&lt;&gt;0)),
    FALSE)),
    "OK", "NG"),
"-")</f>
        <v>-</v>
      </c>
      <c r="P19" s="60" t="str" cm="1">
        <f t="array" ref="P19">IF(AND(
    LEN(SUBSTITUTE(SUBSTITUTE($I19,CHAR(10),""),CHAR(13),""))&lt;=1000, SUMPRODUCT(--ISNUMBER(FIND({"&lt;";"&gt;";"&amp;";"""";"'"}, $I19)))=0,
    LEN(SUBSTITUTE(SUBSTITUTE($J19,CHAR(10),""),CHAR(13),""))&lt;=1000, SUMPRODUCT(--ISNUMBER(FIND({"&lt;";"&gt;";"&amp;";"""";"'"}, $J19)))=0
  ),
  "OK", "NG")</f>
        <v>OK</v>
      </c>
      <c r="Q19" s="60" t="str">
        <f>IF(ISNUMBER($E$9), IF($H19 &gt; ($H$27-$H19)/(3*$E$9-1), "NG", "OK"), "-")</f>
        <v>OK</v>
      </c>
      <c r="R19" s="60" t="str">
        <f>IF(
  OR(
    IF($E$2=リスト!$A$3, OR($C19=$C$16, $C19=$C$25, $C19=$C$26), IF($E$2=リスト!$A$4, OR($C19=$C$25, $C19=$C$26), FALSE)),
    $G19=0
  ),
  IF(OR(
      AND(IF($E$2=リスト!$A$3, OR($C19=$C$16, $C19=$C$25, $C19=$C$26), IF($E$2=リスト!$A$4, OR($C19=$C$25, $C19=$C$26), FALSE)), OR(AND($E19&lt;&gt;"", $E19&lt;&gt;0), $I19&lt;&gt;"", $J19&lt;&gt;"")),
      AND($G19=0, $I19&lt;&gt;""),
      AND($F19=0, $J19&lt;&gt;"")
    ), "NG", "OK"),
"-")</f>
        <v>-</v>
      </c>
    </row>
    <row r="20" spans="3:18">
      <c r="C20" s="38" t="s">
        <v>144</v>
      </c>
      <c r="D20" s="39"/>
      <c r="E20" s="162">
        <v>0</v>
      </c>
      <c r="F20" s="40">
        <f>SUM(F56:F60)</f>
        <v>0</v>
      </c>
      <c r="G20" s="40">
        <f>SUM(G56:G60)</f>
        <v>0</v>
      </c>
      <c r="H20" s="41">
        <f>SUM(H56:H60)</f>
        <v>0</v>
      </c>
      <c r="I20" s="163"/>
      <c r="J20" s="164"/>
      <c r="M20" s="60" t="str">
        <f>IF(
  IF($E$2=リスト!$A$3, NOT(OR($C20=$C$16, $C20=$C$25, $C20=$C$26)),
  IF($E$2=リスト!$A$4, NOT(OR($C20=$C$25, $C20=$C$26)),
  IF($E$2=リスト!$A$5, TRUE, FALSE))),
  IF($E20&lt;&gt;"", "OK", "NG"),
"-")</f>
        <v>OK</v>
      </c>
      <c r="N20" s="60" t="str">
        <f t="shared" si="1"/>
        <v>-</v>
      </c>
      <c r="O20" s="60" t="str">
        <f>IF(
  IF($E$2=リスト!$A$3, $C20=$C$15,
  IF(OR($E$2=リスト!$A$4, $E$2=リスト!$A$5), OR($C20=$C$15, $C20=$C$16),
  FALSE)),
  IF(
    IF($E$2=リスト!$A$3, AND($E$15&lt;&gt;"", $E$15&lt;&gt;0),
    IF(OR($E$2=リスト!$A$4, $E$2=リスト!$A$5), OR(AND($E$15&lt;&gt;"", $E$15&lt;&gt;0), AND($E$16&lt;&gt;"", $E$16&lt;&gt;0)),
    FALSE)),
    "OK", "NG"),
"-")</f>
        <v>-</v>
      </c>
      <c r="P20" s="60" t="str" cm="1">
        <f t="array" ref="P20">IF(AND(
    LEN(SUBSTITUTE(SUBSTITUTE($I20,CHAR(10),""),CHAR(13),""))&lt;=1000, SUMPRODUCT(--ISNUMBER(FIND({"&lt;";"&gt;";"&amp;";"""";"'"}, $I20)))=0,
    LEN(SUBSTITUTE(SUBSTITUTE($J20,CHAR(10),""),CHAR(13),""))&lt;=1000, SUMPRODUCT(--ISNUMBER(FIND({"&lt;";"&gt;";"&amp;";"""";"'"}, $J20)))=0
  ),
  "OK", "NG")</f>
        <v>OK</v>
      </c>
      <c r="Q20" s="60" t="str">
        <f>IF(ISNUMBER($E$9), IF($H20 &gt; ($H$27-$H20)/(4*$E$9-1), "NG", "OK"), "-")</f>
        <v>OK</v>
      </c>
      <c r="R20" s="60" t="str">
        <f>IF(
  OR(
    IF($E$2=リスト!$A$3, OR($C20=$C$16, $C20=$C$25, $C20=$C$26), IF($E$2=リスト!$A$4, OR($C20=$C$25, $C20=$C$26), FALSE)),
    $G20=0
  ),
  IF(OR(
      AND(IF($E$2=リスト!$A$3, OR($C20=$C$16, $C20=$C$25, $C20=$C$26), IF($E$2=リスト!$A$4, OR($C20=$C$25, $C20=$C$26), FALSE)), OR(AND($E20&lt;&gt;"", $E20&lt;&gt;0), $I20&lt;&gt;"", $J20&lt;&gt;"")),
      AND($G20=0, $I20&lt;&gt;""),
      AND($F20=0, $J20&lt;&gt;"")
    ), "NG", "OK"),
"-")</f>
        <v>OK</v>
      </c>
    </row>
    <row r="21" spans="3:18" ht="63">
      <c r="C21" s="38" t="s">
        <v>145</v>
      </c>
      <c r="D21" s="39"/>
      <c r="E21" s="162">
        <v>1</v>
      </c>
      <c r="F21" s="40">
        <f>SUM(F61:F65)</f>
        <v>1100000</v>
      </c>
      <c r="G21" s="40">
        <f>SUM(G61:G65)</f>
        <v>1000000</v>
      </c>
      <c r="H21" s="41">
        <f>SUM(H61:H65)</f>
        <v>666666</v>
      </c>
      <c r="I21" s="163" t="s">
        <v>187</v>
      </c>
      <c r="J21" s="164" t="s">
        <v>188</v>
      </c>
      <c r="M21" s="60" t="str">
        <f>IF(
  IF($E$2=リスト!$A$3, NOT(OR($C21=$C$16, $C21=$C$25, $C21=$C$26)),
  IF($E$2=リスト!$A$4, NOT(OR($C21=$C$25, $C21=$C$26)),
  IF($E$2=リスト!$A$5, TRUE, FALSE))),
  IF($E21&lt;&gt;"", "OK", "NG"),
"-")</f>
        <v>OK</v>
      </c>
      <c r="N21" s="60" t="str">
        <f t="shared" si="1"/>
        <v>OK</v>
      </c>
      <c r="O21" s="60" t="str">
        <f>IF(
  IF($E$2=リスト!$A$3, $C21=$C$15,
  IF(OR($E$2=リスト!$A$4, $E$2=リスト!$A$5), OR($C21=$C$15, $C21=$C$16),
  FALSE)),
  IF(
    IF($E$2=リスト!$A$3, AND($E$15&lt;&gt;"", $E$15&lt;&gt;0),
    IF(OR($E$2=リスト!$A$4, $E$2=リスト!$A$5), OR(AND($E$15&lt;&gt;"", $E$15&lt;&gt;0), AND($E$16&lt;&gt;"", $E$16&lt;&gt;0)),
    FALSE)),
    "OK", "NG"),
"-")</f>
        <v>-</v>
      </c>
      <c r="P21" s="60" t="str" cm="1">
        <f t="array" ref="P21">IF(AND(
    LEN(SUBSTITUTE(SUBSTITUTE($I21,CHAR(10),""),CHAR(13),""))&lt;=1000, SUMPRODUCT(--ISNUMBER(FIND({"&lt;";"&gt;";"&amp;";"""";"'"}, $I21)))=0,
    LEN(SUBSTITUTE(SUBSTITUTE($J21,CHAR(10),""),CHAR(13),""))&lt;=1000, SUMPRODUCT(--ISNUMBER(FIND({"&lt;";"&gt;";"&amp;";"""";"'"}, $J21)))=0
  ),
  "OK", "NG")</f>
        <v>OK</v>
      </c>
      <c r="Q21" s="60" t="str">
        <f>IF(ISNUMBER($E$9), IF($H21 &gt; ($H$27-$H21)/(5*$E$9-1), "NG", "OK"), "-")</f>
        <v>OK</v>
      </c>
      <c r="R21" s="60" t="str">
        <f>IF(
  OR(
    IF($E$2=リスト!$A$3, OR($C21=$C$16, $C21=$C$25, $C21=$C$26), IF($E$2=リスト!$A$4, OR($C21=$C$25, $C21=$C$26), FALSE)),
    $G21=0
  ),
  IF(OR(
      AND(IF($E$2=リスト!$A$3, OR($C21=$C$16, $C21=$C$25, $C21=$C$26), IF($E$2=リスト!$A$4, OR($C21=$C$25, $C21=$C$26), FALSE)), OR(AND($E21&lt;&gt;"", $E21&lt;&gt;0), $I21&lt;&gt;"", $J21&lt;&gt;"")),
      AND($G21=0, $I21&lt;&gt;""),
      AND($F21=0, $J21&lt;&gt;"")
    ), "NG", "OK"),
"-")</f>
        <v>-</v>
      </c>
    </row>
    <row r="22" spans="3:18">
      <c r="C22" s="38" t="s">
        <v>146</v>
      </c>
      <c r="D22" s="39"/>
      <c r="E22" s="162">
        <v>0</v>
      </c>
      <c r="F22" s="40">
        <f>SUM(F66:F70)</f>
        <v>0</v>
      </c>
      <c r="G22" s="40">
        <f>SUM(G66:G70)</f>
        <v>0</v>
      </c>
      <c r="H22" s="41">
        <f>SUM(H66:H70)</f>
        <v>0</v>
      </c>
      <c r="I22" s="163"/>
      <c r="J22" s="164"/>
      <c r="M22" s="60" t="str">
        <f>IF(
  IF($E$2=リスト!$A$3, NOT(OR($C22=$C$16, $C22=$C$25, $C22=$C$26)),
  IF($E$2=リスト!$A$4, NOT(OR($C22=$C$25, $C22=$C$26)),
  IF($E$2=リスト!$A$5, TRUE, FALSE))),
  IF($E22&lt;&gt;"", "OK", "NG"),
"-")</f>
        <v>OK</v>
      </c>
      <c r="N22" s="60" t="str">
        <f t="shared" si="1"/>
        <v>-</v>
      </c>
      <c r="O22" s="60" t="str">
        <f>IF(
  IF($E$2=リスト!$A$3, $C22=$C$15,
  IF(OR($E$2=リスト!$A$4, $E$2=リスト!$A$5), OR($C22=$C$15, $C22=$C$16),
  FALSE)),
  IF(
    IF($E$2=リスト!$A$3, AND($E$15&lt;&gt;"", $E$15&lt;&gt;0),
    IF(OR($E$2=リスト!$A$4, $E$2=リスト!$A$5), OR(AND($E$15&lt;&gt;"", $E$15&lt;&gt;0), AND($E$16&lt;&gt;"", $E$16&lt;&gt;0)),
    FALSE)),
    "OK", "NG"),
"-")</f>
        <v>-</v>
      </c>
      <c r="P22" s="60" t="str" cm="1">
        <f t="array" ref="P22">IF(AND(
    LEN(SUBSTITUTE(SUBSTITUTE($I22,CHAR(10),""),CHAR(13),""))&lt;=1000, SUMPRODUCT(--ISNUMBER(FIND({"&lt;";"&gt;";"&amp;";"""";"'"}, $I22)))=0,
    LEN(SUBSTITUTE(SUBSTITUTE($J22,CHAR(10),""),CHAR(13),""))&lt;=1000, SUMPRODUCT(--ISNUMBER(FIND({"&lt;";"&gt;";"&amp;";"""";"'"}, $J22)))=0
  ),
  "OK", "NG")</f>
        <v>OK</v>
      </c>
      <c r="Q22" s="60" t="s">
        <v>117</v>
      </c>
      <c r="R22" s="60" t="str">
        <f>IF(
  OR(
    IF($E$2=リスト!$A$3, OR($C22=$C$16, $C22=$C$25, $C22=$C$26), IF($E$2=リスト!$A$4, OR($C22=$C$25, $C22=$C$26), FALSE)),
    $G22=0
  ),
  IF(OR(
      AND(IF($E$2=リスト!$A$3, OR($C22=$C$16, $C22=$C$25, $C22=$C$26), IF($E$2=リスト!$A$4, OR($C22=$C$25, $C22=$C$26), FALSE)), OR(AND($E22&lt;&gt;"", $E22&lt;&gt;0), $I22&lt;&gt;"", $J22&lt;&gt;"")),
      AND($G22=0, $I22&lt;&gt;""),
      AND($F22=0, $J22&lt;&gt;"")
    ), "NG", "OK"),
"-")</f>
        <v>OK</v>
      </c>
    </row>
    <row r="23" spans="3:18" ht="63">
      <c r="C23" s="38" t="s">
        <v>147</v>
      </c>
      <c r="D23" s="39"/>
      <c r="E23" s="162">
        <v>1</v>
      </c>
      <c r="F23" s="40">
        <f>SUM(F71:F75)</f>
        <v>550000</v>
      </c>
      <c r="G23" s="40">
        <f>SUM(G71:G75)</f>
        <v>500000</v>
      </c>
      <c r="H23" s="41">
        <f>SUM(H71:H75)</f>
        <v>333333</v>
      </c>
      <c r="I23" s="163" t="s">
        <v>189</v>
      </c>
      <c r="J23" s="164" t="s">
        <v>190</v>
      </c>
      <c r="M23" s="60" t="str">
        <f>IF(
  IF($E$2=リスト!$A$3, NOT(OR($C23=$C$16, $C23=$C$25, $C23=$C$26)),
  IF($E$2=リスト!$A$4, NOT(OR($C23=$C$25, $C23=$C$26)),
  IF($E$2=リスト!$A$5, TRUE, FALSE))),
  IF($E23&lt;&gt;"", "OK", "NG"),
"-")</f>
        <v>OK</v>
      </c>
      <c r="N23" s="60" t="str">
        <f t="shared" si="1"/>
        <v>OK</v>
      </c>
      <c r="O23" s="60" t="str">
        <f>IF(
  IF($E$2=リスト!$A$3, $C23=$C$15,
  IF(OR($E$2=リスト!$A$4, $E$2=リスト!$A$5), OR($C23=$C$15, $C23=$C$16),
  FALSE)),
  IF(
    IF($E$2=リスト!$A$3, AND($E$15&lt;&gt;"", $E$15&lt;&gt;0),
    IF(OR($E$2=リスト!$A$4, $E$2=リスト!$A$5), OR(AND($E$15&lt;&gt;"", $E$15&lt;&gt;0), AND($E$16&lt;&gt;"", $E$16&lt;&gt;0)),
    FALSE)),
    "OK", "NG"),
"-")</f>
        <v>-</v>
      </c>
      <c r="P23" s="60" t="str" cm="1">
        <f t="array" ref="P23">IF(AND(
    LEN(SUBSTITUTE(SUBSTITUTE($I23,CHAR(10),""),CHAR(13),""))&lt;=1000, SUMPRODUCT(--ISNUMBER(FIND({"&lt;";"&gt;";"&amp;";"""";"'"}, $I23)))=0,
    LEN(SUBSTITUTE(SUBSTITUTE($J23,CHAR(10),""),CHAR(13),""))&lt;=1000, SUMPRODUCT(--ISNUMBER(FIND({"&lt;";"&gt;";"&amp;";"""";"'"}, $J23)))=0
  ),
  "OK", "NG")</f>
        <v>OK</v>
      </c>
      <c r="Q23" s="60" t="s">
        <v>117</v>
      </c>
      <c r="R23" s="60" t="str">
        <f>IF(
  OR(
    IF($E$2=リスト!$A$3, OR($C23=$C$16, $C23=$C$25, $C23=$C$26), IF($E$2=リスト!$A$4, OR($C23=$C$25, $C23=$C$26), FALSE)),
    $G23=0
  ),
  IF(OR(
      AND(IF($E$2=リスト!$A$3, OR($C23=$C$16, $C23=$C$25, $C23=$C$26), IF($E$2=リスト!$A$4, OR($C23=$C$25, $C23=$C$26), FALSE)), OR(AND($E23&lt;&gt;"", $E23&lt;&gt;0), $I23&lt;&gt;"", $J23&lt;&gt;"")),
      AND($G23=0, $I23&lt;&gt;""),
      AND($F23=0, $J23&lt;&gt;"")
    ), "NG", "OK"),
"-")</f>
        <v>-</v>
      </c>
    </row>
    <row r="24" spans="3:18" ht="84">
      <c r="C24" s="38" t="s">
        <v>148</v>
      </c>
      <c r="D24" s="39"/>
      <c r="E24" s="162">
        <v>1</v>
      </c>
      <c r="F24" s="40">
        <f>SUM(F76:F80)</f>
        <v>1100000</v>
      </c>
      <c r="G24" s="40">
        <f>SUM(G76:G80)</f>
        <v>1000000</v>
      </c>
      <c r="H24" s="41">
        <f>SUM(H76:H80)</f>
        <v>666666</v>
      </c>
      <c r="I24" s="163" t="s">
        <v>191</v>
      </c>
      <c r="J24" s="164" t="s">
        <v>192</v>
      </c>
      <c r="M24" s="60" t="str">
        <f>IF(
  IF($E$2=リスト!$A$3, NOT(OR($C24=$C$16, $C24=$C$25, $C24=$C$26)),
  IF($E$2=リスト!$A$4, NOT(OR($C24=$C$25, $C24=$C$26)),
  IF($E$2=リスト!$A$5, TRUE, FALSE))),
  IF($E24&lt;&gt;"", "OK", "NG"),
"-")</f>
        <v>OK</v>
      </c>
      <c r="N24" s="60" t="str">
        <f t="shared" si="1"/>
        <v>OK</v>
      </c>
      <c r="O24" s="60" t="str">
        <f>IF(
  IF($E$2=リスト!$A$3, $C24=$C$15,
  IF(OR($E$2=リスト!$A$4, $E$2=リスト!$A$5), OR($C24=$C$15, $C24=$C$16),
  FALSE)),
  IF(
    IF($E$2=リスト!$A$3, AND($E$15&lt;&gt;"", $E$15&lt;&gt;0),
    IF(OR($E$2=リスト!$A$4, $E$2=リスト!$A$5), OR(AND($E$15&lt;&gt;"", $E$15&lt;&gt;0), AND($E$16&lt;&gt;"", $E$16&lt;&gt;0)),
    FALSE)),
    "OK", "NG"),
"-")</f>
        <v>-</v>
      </c>
      <c r="P24" s="60" t="str" cm="1">
        <f t="array" ref="P24">IF(AND(
    LEN(SUBSTITUTE(SUBSTITUTE($I24,CHAR(10),""),CHAR(13),""))&lt;=1000, SUMPRODUCT(--ISNUMBER(FIND({"&lt;";"&gt;";"&amp;";"""";"'"}, $I24)))=0,
    LEN(SUBSTITUTE(SUBSTITUTE($J24,CHAR(10),""),CHAR(13),""))&lt;=1000, SUMPRODUCT(--ISNUMBER(FIND({"&lt;";"&gt;";"&amp;";"""";"'"}, $J24)))=0
  ),
  "OK", "NG")</f>
        <v>OK</v>
      </c>
      <c r="Q24" s="60" t="str">
        <f>IF(ISNUMBER($E$8), IF($H24 &gt; $E$8*0.05, "NG", "OK"), "-")</f>
        <v>OK</v>
      </c>
      <c r="R24" s="60" t="str">
        <f>IF(
  OR(
    IF($E$2=リスト!$A$3, OR($C24=$C$16, $C24=$C$25, $C24=$C$26), IF($E$2=リスト!$A$4, OR($C24=$C$25, $C24=$C$26), FALSE)),
    $G24=0
  ),
  IF(OR(
      AND(IF($E$2=リスト!$A$3, OR($C24=$C$16, $C24=$C$25, $C24=$C$26), IF($E$2=リスト!$A$4, OR($C24=$C$25, $C24=$C$26), FALSE)), OR(AND($E24&lt;&gt;"", $E24&lt;&gt;0), $I24&lt;&gt;"", $J24&lt;&gt;"")),
      AND($G24=0, $I24&lt;&gt;""),
      AND($F24=0, $J24&lt;&gt;"")
    ), "NG", "OK"),
"-")</f>
        <v>-</v>
      </c>
    </row>
    <row r="25" spans="3:18">
      <c r="C25" s="38" t="s">
        <v>149</v>
      </c>
      <c r="D25" s="39"/>
      <c r="E25" s="162"/>
      <c r="F25" s="40">
        <f>SUM(F81:F85)</f>
        <v>0</v>
      </c>
      <c r="G25" s="40">
        <f>SUM(G81:G85)</f>
        <v>0</v>
      </c>
      <c r="H25" s="41">
        <f>SUM(H81:H85)</f>
        <v>0</v>
      </c>
      <c r="I25" s="163"/>
      <c r="J25" s="164"/>
      <c r="M25" s="60" t="str">
        <f>IF(
  IF($E$2=リスト!$A$3, NOT(OR($C25=$C$16, $C25=$C$25, $C25=$C$26)),
  IF($E$2=リスト!$A$4, NOT(OR($C25=$C$25, $C25=$C$26)),
  IF($E$2=リスト!$A$5, TRUE, FALSE))),
  IF($E25&lt;&gt;"", "OK", "NG"),
"-")</f>
        <v>-</v>
      </c>
      <c r="N25" s="60" t="str">
        <f t="shared" si="1"/>
        <v>-</v>
      </c>
      <c r="O25" s="60" t="str">
        <f>IF(
  IF($E$2=リスト!$A$3, $C25=$C$15,
  IF(OR($E$2=リスト!$A$4, $E$2=リスト!$A$5), OR($C25=$C$15, $C25=$C$16),
  FALSE)),
  IF(
    IF($E$2=リスト!$A$3, AND($E$15&lt;&gt;"", $E$15&lt;&gt;0),
    IF(OR($E$2=リスト!$A$4, $E$2=リスト!$A$5), OR(AND($E$15&lt;&gt;"", $E$15&lt;&gt;0), AND($E$16&lt;&gt;"", $E$16&lt;&gt;0)),
    FALSE)),
    "OK", "NG"),
"-")</f>
        <v>-</v>
      </c>
      <c r="P25" s="60" t="str" cm="1">
        <f t="array" ref="P25">IF(AND(
    LEN(SUBSTITUTE(SUBSTITUTE($I25,CHAR(10),""),CHAR(13),""))&lt;=1000, SUMPRODUCT(--ISNUMBER(FIND({"&lt;";"&gt;";"&amp;";"""";"'"}, $I25)))=0,
    LEN(SUBSTITUTE(SUBSTITUTE($J25,CHAR(10),""),CHAR(13),""))&lt;=1000, SUMPRODUCT(--ISNUMBER(FIND({"&lt;";"&gt;";"&amp;";"""";"'"}, $J25)))=0
  ),
  "OK", "NG")</f>
        <v>OK</v>
      </c>
      <c r="Q25" s="60" t="str">
        <f>IF(ISNUMBER($E$9), IF($H25 &gt; ($H$27-$H25)/(5*$E$9-1), "NG", "OK"), "-")</f>
        <v>OK</v>
      </c>
      <c r="R25" s="60" t="str">
        <f>IF(
  OR(
    IF($E$2=リスト!$A$3, OR($C25=$C$16, $C25=$C$25, $C25=$C$26), IF($E$2=リスト!$A$4, OR($C25=$C$25, $C25=$C$26), FALSE)),
    $G25=0
  ),
  IF(OR(
      AND(IF($E$2=リスト!$A$3, OR($C25=$C$16, $C25=$C$25, $C25=$C$26), IF($E$2=リスト!$A$4, OR($C25=$C$25, $C25=$C$26), FALSE)), OR(AND($E25&lt;&gt;"", $E25&lt;&gt;0), $I25&lt;&gt;"", $J25&lt;&gt;"")),
      AND($G25=0, $I25&lt;&gt;""),
      AND($F25=0, $J25&lt;&gt;"")
    ), "NG", "OK"),
"-")</f>
        <v>OK</v>
      </c>
    </row>
    <row r="26" spans="3:18" ht="21.75" thickBot="1">
      <c r="C26" s="70" t="s">
        <v>150</v>
      </c>
      <c r="D26" s="73"/>
      <c r="E26" s="165"/>
      <c r="F26" s="76">
        <f>SUM(F86:F90)</f>
        <v>0</v>
      </c>
      <c r="G26" s="76">
        <f>SUM(G86:G90)</f>
        <v>0</v>
      </c>
      <c r="H26" s="77">
        <f>SUM(H86:H90)</f>
        <v>0</v>
      </c>
      <c r="I26" s="166"/>
      <c r="J26" s="95"/>
      <c r="M26" s="60" t="str">
        <f>IF(
  IF($E$2=リスト!$A$3, NOT(OR($C26=$C$16, $C26=$C$25, $C26=$C$26)),
  IF($E$2=リスト!$A$4, NOT(OR($C26=$C$25, $C26=$C$26)),
  IF($E$2=リスト!$A$5, TRUE, FALSE))),
  IF($E26&lt;&gt;"", "OK", "NG"),
"-")</f>
        <v>-</v>
      </c>
      <c r="N26" s="60" t="str">
        <f t="shared" si="1"/>
        <v>-</v>
      </c>
      <c r="O26" s="60" t="str">
        <f>IF(
  IF($E$2=リスト!$A$3, $C26=$C$15,
  IF(OR($E$2=リスト!$A$4, $E$2=リスト!$A$5), OR($C26=$C$15, $C26=$C$16),
  FALSE)),
  IF(
    IF($E$2=リスト!$A$3, AND($E$15&lt;&gt;"", $E$15&lt;&gt;0),
    IF(OR($E$2=リスト!$A$4, $E$2=リスト!$A$5), OR(AND($E$15&lt;&gt;"", $E$15&lt;&gt;0), AND($E$16&lt;&gt;"", $E$16&lt;&gt;0)),
    FALSE)),
    "OK", "NG"),
"-")</f>
        <v>-</v>
      </c>
      <c r="P26" s="60" t="str" cm="1">
        <f t="array" ref="P26">IF(AND(
    LEN(SUBSTITUTE(SUBSTITUTE($I26,CHAR(10),""),CHAR(13),""))&lt;=1000, SUMPRODUCT(--ISNUMBER(FIND({"&lt;";"&gt;";"&amp;";"""";"'"}, $I26)))=0,
    LEN(SUBSTITUTE(SUBSTITUTE($J26,CHAR(10),""),CHAR(13),""))&lt;=1000, SUMPRODUCT(--ISNUMBER(FIND({"&lt;";"&gt;";"&amp;";"""";"'"}, $J26)))=0
  ),
  "OK", "NG")</f>
        <v>OK</v>
      </c>
      <c r="Q26" s="60" t="str">
        <f>IF($H26 &gt; 300000, "NG", "OK")</f>
        <v>OK</v>
      </c>
      <c r="R26" s="60" t="str">
        <f>IF(
  OR(
    IF($E$2=リスト!$A$3, OR($C26=$C$16, $C26=$C$25, $C26=$C$26), IF($E$2=リスト!$A$4, OR($C26=$C$25, $C26=$C$26), FALSE)),
    $G26=0
  ),
  IF(OR(
      AND(IF($E$2=リスト!$A$3, OR($C26=$C$16, $C26=$C$25, $C26=$C$26), IF($E$2=リスト!$A$4, OR($C26=$C$25, $C26=$C$26), FALSE)), OR(AND($E26&lt;&gt;"", $E26&lt;&gt;0), $I26&lt;&gt;"", $J26&lt;&gt;"")),
      AND($G26=0, $I26&lt;&gt;""),
      AND($F26=0, $J26&lt;&gt;"")
    ), "NG", "OK"),
"-")</f>
        <v>OK</v>
      </c>
    </row>
    <row r="27" spans="3:18" ht="21.75" thickTop="1">
      <c r="C27" s="74" t="s">
        <v>151</v>
      </c>
      <c r="D27" s="75"/>
      <c r="E27" s="148"/>
      <c r="F27" s="78">
        <f>SUM(F15:F26)</f>
        <v>16500000</v>
      </c>
      <c r="G27" s="78">
        <f>SUM(G15:G26)</f>
        <v>15000000</v>
      </c>
      <c r="H27" s="78">
        <f>SUM(H15:H26)</f>
        <v>9999996</v>
      </c>
      <c r="I27" s="149"/>
      <c r="J27" s="149"/>
      <c r="M27" s="60" t="s">
        <v>117</v>
      </c>
      <c r="N27" s="60" t="s">
        <v>117</v>
      </c>
      <c r="O27" s="60" t="str">
        <f>IF(
  IF($E$2=リスト!$A$3, $C27=$C$15,
  IF(OR($E$2=リスト!$A$4, $E$2=リスト!$A$5), OR($C27=$C$15, $C27=$C$16),
  FALSE)),
  IF(
    IF($E$2=リスト!$A$3, AND($E$15&lt;&gt;"", $E$15&lt;&gt;0),
    IF(OR($E$2=リスト!$A$4, $E$2=リスト!$A$5), OR(AND($E$15&lt;&gt;"", $E$15&lt;&gt;0), AND($E$16&lt;&gt;"", $E$16&lt;&gt;0)),
    FALSE)),
    "OK", "NG"),
"-")</f>
        <v>-</v>
      </c>
      <c r="P27" s="60" t="s">
        <v>117</v>
      </c>
      <c r="Q27" s="60" t="str">
        <f>IF(AND(ISNUMBER($E$10), ISNUMBER($E$11)),
 IF(OR(
  $H$27 &lt; $E$10,
  $H$27 &gt; $E$11
 ), "NG", "OK"), "-")</f>
        <v>OK</v>
      </c>
      <c r="R27" s="60" t="s">
        <v>117</v>
      </c>
    </row>
    <row r="29" spans="3:18">
      <c r="E29" s="24" t="s">
        <v>152</v>
      </c>
      <c r="F29" s="25"/>
      <c r="G29" s="25"/>
      <c r="H29" s="25"/>
      <c r="I29" s="25"/>
      <c r="J29" s="25"/>
      <c r="K29" s="26"/>
    </row>
    <row r="30" spans="3:18" ht="42.75" thickBot="1">
      <c r="C30" s="24" t="s">
        <v>130</v>
      </c>
      <c r="D30" s="27" t="s">
        <v>153</v>
      </c>
      <c r="E30" s="28" t="s">
        <v>154</v>
      </c>
      <c r="F30" s="28" t="s">
        <v>155</v>
      </c>
      <c r="G30" s="28" t="s">
        <v>156</v>
      </c>
      <c r="H30" s="28" t="s">
        <v>157</v>
      </c>
      <c r="I30" s="28" t="s">
        <v>158</v>
      </c>
      <c r="J30" s="28" t="s">
        <v>159</v>
      </c>
      <c r="K30" s="28" t="s">
        <v>160</v>
      </c>
      <c r="M30" s="60" t="s">
        <v>113</v>
      </c>
      <c r="O30" s="60" t="s">
        <v>114</v>
      </c>
      <c r="P30" s="60" t="s">
        <v>138</v>
      </c>
      <c r="Q30" s="60" t="s">
        <v>115</v>
      </c>
    </row>
    <row r="31" spans="3:18" ht="126.75" thickTop="1">
      <c r="C31" s="29" t="s">
        <v>139</v>
      </c>
      <c r="D31" s="30">
        <v>1</v>
      </c>
      <c r="E31" s="161" t="s">
        <v>193</v>
      </c>
      <c r="F31" s="167">
        <v>7700000</v>
      </c>
      <c r="G31" s="168">
        <v>7000000</v>
      </c>
      <c r="H31" s="79">
        <f t="shared" ref="H31:H90" si="2">IF(ISNUMBER($E$9),ROUNDDOWN(G31*$E$9,0),"-")</f>
        <v>4666666</v>
      </c>
      <c r="I31" s="161" t="s">
        <v>194</v>
      </c>
      <c r="J31" s="169" t="s">
        <v>195</v>
      </c>
      <c r="K31" s="170" t="s">
        <v>196</v>
      </c>
      <c r="M31" s="60" t="str" cm="1">
        <f t="array" ref="M31">IF(
  $D31 &lt;= IF(
    INDEX($E$15:$E$26, MATCH(INDEX($C:$C, ROW()-$D31+1), $C$15:$C$26, 0)) = リスト!$O$9, 5,
    INDEX($E$15:$E$26, MATCH(INDEX($C:$C, ROW()-$D31+1), $C$15:$C$26, 0))
  ),
  IF(AND($E31&lt;&gt;"", $F31&lt;&gt;"", $G31&lt;&gt;""),
  "OK", "NG"),
"-")</f>
        <v>OK</v>
      </c>
      <c r="N31" s="60" t="str" cm="1">
        <f t="array" ref="N31">IF(AND(
    $D31 &lt;= IF(
      INDEX($E$15:$E$26, MATCH(INDEX($C:$C, ROW()-$D31+1), $C$15:$C$26, 0)) = リスト!$O$9, 5,
      INDEX($E$15:$E$26, MATCH(INDEX($C:$C, ROW()-$D31+1), $C$15:$C$26, 0))
    ),
    $G31 &gt; 0
  ),
  IF(AND($I31&lt;&gt;"", $J31&lt;&gt;"", $K31&lt;&gt;""),
  "OK", "NG"),
"-")</f>
        <v>OK</v>
      </c>
      <c r="O31" s="60" t="str" cm="1">
        <f t="array" ref="O31">IF(
  $D31 &lt;= IF(
    INDEX($E$15:$E$26, MATCH(INDEX($C:$C, ROW()-$D31+1), $C$15:$C$26, 0)) = リスト!$O$9, 5,
    INDEX($E$15:$E$26, MATCH(INDEX($C:$C, ROW()-$D31+1), $C$15:$C$26, 0))
  ),
  IF(AND(
    LEN(SUBSTITUTE(SUBSTITUTE($E31,CHAR(10),""),CHAR(13),""))&lt;=1000, SUMPRODUCT(--ISNUMBER(FIND({"&lt;";"&gt;";"&amp;";"""";"'"}, $E31)))=0,
    LEN(SUBSTITUTE(SUBSTITUTE($I31,CHAR(10),""),CHAR(13),""))&lt;=1000, SUMPRODUCT(--ISNUMBER(FIND({"&lt;";"&gt;";"&amp;";"""";"'"}, $I31)))=0,
    LEN(SUBSTITUTE(SUBSTITUTE($J31,CHAR(10),""),CHAR(13),""))&lt;=300,  SUMPRODUCT(--ISNUMBER(FIND({"&lt;";"&gt;";"&amp;";"""";"'"}, $J31)))=0,
    OR($F31="", IF(ISNUMBER($F31), AND($F31=INT($F31), $F31&gt;=0, LEN(TEXT($F31,"0"))&lt;=12), FALSE)),
    OR($G31="", IF(ISNUMBER($G31), AND($G31=INT($G31), $G31&gt;=0, LEN(TEXT($G31,"0"))&lt;=12), FALSE))
  ),
  "OK", "NG"),
"-")</f>
        <v>OK</v>
      </c>
      <c r="P31" s="60" t="str" cm="1">
        <f t="array" ref="P31">IF(
  $D31 &lt;= IF(
    INDEX($E$15:$E$26, MATCH(INDEX($C:$C, ROW()-$D31+1), $C$15:$C$26, 0)) = リスト!$O$9, 5,
    INDEX($E$15:$E$26, MATCH(INDEX($C:$C, ROW()-$D31+1), $C$15:$C$26, 0))
  ),
  IF(AND(ISNUMBER($F31), ISNUMBER($G31)),
    IF(AND(
        $F31 &gt;= $G31,
        IF(INDEX($C:$C, ROW()-$D31+1) = $C$31, $G31 &gt;= 100000, TRUE)
      ),
      "OK", "NG"),
  "-"),
"-")</f>
        <v>OK</v>
      </c>
      <c r="Q31" s="60" t="str" cm="1">
        <f t="array" ref="Q31">IF(
  $D31 &gt; IF(
    INDEX($E$15:$E$26, MATCH(INDEX($C:$C, ROW()-$D31+1), $C$15:$C$26, 0)) = リスト!$O$9, 5,
    INDEX($E$15:$E$26, MATCH(INDEX($C:$C, ROW()-$D31+1), $C$15:$C$26, 0))
  ),
  IF(AND($E31="", $F31="", $G31="", $I31="", $J31="", $K31=""), "OK", "NG"),
"-")</f>
        <v>-</v>
      </c>
    </row>
    <row r="32" spans="3:18" ht="105">
      <c r="C32" s="31"/>
      <c r="D32" s="30">
        <v>2</v>
      </c>
      <c r="E32" s="163" t="s">
        <v>197</v>
      </c>
      <c r="F32" s="171">
        <v>2750000</v>
      </c>
      <c r="G32" s="172">
        <v>2500000</v>
      </c>
      <c r="H32" s="80">
        <f t="shared" si="2"/>
        <v>1666666</v>
      </c>
      <c r="I32" s="163" t="s">
        <v>198</v>
      </c>
      <c r="J32" s="173" t="s">
        <v>199</v>
      </c>
      <c r="K32" s="174" t="s">
        <v>196</v>
      </c>
      <c r="M32" s="60" t="str" cm="1">
        <f t="array" ref="M32">IF(
  $D32 &lt;= IF(
    INDEX($E$15:$E$26, MATCH(INDEX($C:$C, ROW()-$D32+1), $C$15:$C$26, 0)) = リスト!$O$9, 5,
    INDEX($E$15:$E$26, MATCH(INDEX($C:$C, ROW()-$D32+1), $C$15:$C$26, 0))
  ),
  IF(AND($E32&lt;&gt;"", $F32&lt;&gt;"", $G32&lt;&gt;""),
  "OK", "NG"),
"-")</f>
        <v>OK</v>
      </c>
      <c r="N32" s="60" t="str" cm="1">
        <f t="array" ref="N32">IF(AND(
    $D32 &lt;= IF(
      INDEX($E$15:$E$26, MATCH(INDEX($C:$C, ROW()-$D32+1), $C$15:$C$26, 0)) = リスト!$O$9, 5,
      INDEX($E$15:$E$26, MATCH(INDEX($C:$C, ROW()-$D32+1), $C$15:$C$26, 0))
    ),
    $G32 &gt; 0
  ),
  IF(AND($I32&lt;&gt;"", $J32&lt;&gt;"", $K32&lt;&gt;""),
  "OK", "NG"),
"-")</f>
        <v>OK</v>
      </c>
      <c r="O32" s="60" t="str" cm="1">
        <f t="array" ref="O32">IF(
  $D32 &lt;= IF(
    INDEX($E$15:$E$26, MATCH(INDEX($C:$C, ROW()-$D32+1), $C$15:$C$26, 0)) = リスト!$O$9, 5,
    INDEX($E$15:$E$26, MATCH(INDEX($C:$C, ROW()-$D32+1), $C$15:$C$26, 0))
  ),
  IF(AND(
    LEN(SUBSTITUTE(SUBSTITUTE($E32,CHAR(10),""),CHAR(13),""))&lt;=1000, SUMPRODUCT(--ISNUMBER(FIND({"&lt;";"&gt;";"&amp;";"""";"'"}, $E32)))=0,
    LEN(SUBSTITUTE(SUBSTITUTE($I32,CHAR(10),""),CHAR(13),""))&lt;=1000, SUMPRODUCT(--ISNUMBER(FIND({"&lt;";"&gt;";"&amp;";"""";"'"}, $I32)))=0,
    LEN(SUBSTITUTE(SUBSTITUTE($J32,CHAR(10),""),CHAR(13),""))&lt;=300,  SUMPRODUCT(--ISNUMBER(FIND({"&lt;";"&gt;";"&amp;";"""";"'"}, $J32)))=0,
    OR($F32="", IF(ISNUMBER($F32), AND($F32=INT($F32), $F32&gt;=0, LEN(TEXT($F32,"0"))&lt;=12), FALSE)),
    OR($G32="", IF(ISNUMBER($G32), AND($G32=INT($G32), $G32&gt;=0, LEN(TEXT($G32,"0"))&lt;=12), FALSE))
  ),
  "OK", "NG"),
"-")</f>
        <v>OK</v>
      </c>
      <c r="P32" s="60" t="str" cm="1">
        <f t="array" ref="P32">IF(
  $D32 &lt;= IF(
    INDEX($E$15:$E$26, MATCH(INDEX($C:$C, ROW()-$D32+1), $C$15:$C$26, 0)) = リスト!$O$9, 5,
    INDEX($E$15:$E$26, MATCH(INDEX($C:$C, ROW()-$D32+1), $C$15:$C$26, 0))
  ),
  IF(AND(ISNUMBER($F32), ISNUMBER($G32)),
    IF(AND(
        $F32 &gt;= $G32,
        IF(INDEX($C:$C, ROW()-$D32+1) = $C$31, $G32 &gt;= 100000, TRUE)
      ),
      "OK", "NG"),
  "-"),
"-")</f>
        <v>OK</v>
      </c>
      <c r="Q32" s="60" t="str" cm="1">
        <f t="array" ref="Q32">IF(
  $D32 &gt; IF(
    INDEX($E$15:$E$26, MATCH(INDEX($C:$C, ROW()-$D32+1), $C$15:$C$26, 0)) = リスト!$O$9, 5,
    INDEX($E$15:$E$26, MATCH(INDEX($C:$C, ROW()-$D32+1), $C$15:$C$26, 0))
  ),
  IF(AND($E32="", $F32="", $G32="", $I32="", $J32="", $K32=""), "OK", "NG"),
"-")</f>
        <v>-</v>
      </c>
    </row>
    <row r="33" spans="3:17" ht="126">
      <c r="C33" s="31"/>
      <c r="D33" s="30">
        <v>3</v>
      </c>
      <c r="E33" s="163" t="s">
        <v>200</v>
      </c>
      <c r="F33" s="171">
        <v>2200000</v>
      </c>
      <c r="G33" s="172">
        <v>2000000</v>
      </c>
      <c r="H33" s="80">
        <f t="shared" si="2"/>
        <v>1333333</v>
      </c>
      <c r="I33" s="163" t="s">
        <v>201</v>
      </c>
      <c r="J33" s="173" t="s">
        <v>202</v>
      </c>
      <c r="K33" s="174" t="s">
        <v>203</v>
      </c>
      <c r="M33" s="60" t="str" cm="1">
        <f t="array" ref="M33">IF(
  $D33 &lt;= IF(
    INDEX($E$15:$E$26, MATCH(INDEX($C:$C, ROW()-$D33+1), $C$15:$C$26, 0)) = リスト!$O$9, 5,
    INDEX($E$15:$E$26, MATCH(INDEX($C:$C, ROW()-$D33+1), $C$15:$C$26, 0))
  ),
  IF(AND($E33&lt;&gt;"", $F33&lt;&gt;"", $G33&lt;&gt;""),
  "OK", "NG"),
"-")</f>
        <v>OK</v>
      </c>
      <c r="N33" s="60" t="str" cm="1">
        <f t="array" ref="N33">IF(AND(
    $D33 &lt;= IF(
      INDEX($E$15:$E$26, MATCH(INDEX($C:$C, ROW()-$D33+1), $C$15:$C$26, 0)) = リスト!$O$9, 5,
      INDEX($E$15:$E$26, MATCH(INDEX($C:$C, ROW()-$D33+1), $C$15:$C$26, 0))
    ),
    $G33 &gt; 0
  ),
  IF(AND($I33&lt;&gt;"", $J33&lt;&gt;"", $K33&lt;&gt;""),
  "OK", "NG"),
"-")</f>
        <v>OK</v>
      </c>
      <c r="O33" s="60" t="str" cm="1">
        <f t="array" ref="O33">IF(
  $D33 &lt;= IF(
    INDEX($E$15:$E$26, MATCH(INDEX($C:$C, ROW()-$D33+1), $C$15:$C$26, 0)) = リスト!$O$9, 5,
    INDEX($E$15:$E$26, MATCH(INDEX($C:$C, ROW()-$D33+1), $C$15:$C$26, 0))
  ),
  IF(AND(
    LEN(SUBSTITUTE(SUBSTITUTE($E33,CHAR(10),""),CHAR(13),""))&lt;=1000, SUMPRODUCT(--ISNUMBER(FIND({"&lt;";"&gt;";"&amp;";"""";"'"}, $E33)))=0,
    LEN(SUBSTITUTE(SUBSTITUTE($I33,CHAR(10),""),CHAR(13),""))&lt;=1000, SUMPRODUCT(--ISNUMBER(FIND({"&lt;";"&gt;";"&amp;";"""";"'"}, $I33)))=0,
    LEN(SUBSTITUTE(SUBSTITUTE($J33,CHAR(10),""),CHAR(13),""))&lt;=300,  SUMPRODUCT(--ISNUMBER(FIND({"&lt;";"&gt;";"&amp;";"""";"'"}, $J33)))=0,
    OR($F33="", IF(ISNUMBER($F33), AND($F33=INT($F33), $F33&gt;=0, LEN(TEXT($F33,"0"))&lt;=12), FALSE)),
    OR($G33="", IF(ISNUMBER($G33), AND($G33=INT($G33), $G33&gt;=0, LEN(TEXT($G33,"0"))&lt;=12), FALSE))
  ),
  "OK", "NG"),
"-")</f>
        <v>OK</v>
      </c>
      <c r="P33" s="60" t="str" cm="1">
        <f t="array" ref="P33">IF(
  $D33 &lt;= IF(
    INDEX($E$15:$E$26, MATCH(INDEX($C:$C, ROW()-$D33+1), $C$15:$C$26, 0)) = リスト!$O$9, 5,
    INDEX($E$15:$E$26, MATCH(INDEX($C:$C, ROW()-$D33+1), $C$15:$C$26, 0))
  ),
  IF(AND(ISNUMBER($F33), ISNUMBER($G33)),
    IF(AND(
        $F33 &gt;= $G33,
        IF(INDEX($C:$C, ROW()-$D33+1) = $C$31, $G33 &gt;= 100000, TRUE)
      ),
      "OK", "NG"),
  "-"),
"-")</f>
        <v>OK</v>
      </c>
      <c r="Q33" s="60" t="str" cm="1">
        <f t="array" ref="Q33">IF(
  $D33 &gt; IF(
    INDEX($E$15:$E$26, MATCH(INDEX($C:$C, ROW()-$D33+1), $C$15:$C$26, 0)) = リスト!$O$9, 5,
    INDEX($E$15:$E$26, MATCH(INDEX($C:$C, ROW()-$D33+1), $C$15:$C$26, 0))
  ),
  IF(AND($E33="", $F33="", $G33="", $I33="", $J33="", $K33=""), "OK", "NG"),
"-")</f>
        <v>-</v>
      </c>
    </row>
    <row r="34" spans="3:17" ht="70.150000000000006" customHeight="1">
      <c r="C34" s="31"/>
      <c r="D34" s="30">
        <v>4</v>
      </c>
      <c r="E34" s="163"/>
      <c r="F34" s="171"/>
      <c r="G34" s="172"/>
      <c r="H34" s="80">
        <f t="shared" si="2"/>
        <v>0</v>
      </c>
      <c r="I34" s="163"/>
      <c r="J34" s="173"/>
      <c r="K34" s="174"/>
      <c r="M34" s="60" t="str" cm="1">
        <f t="array" ref="M34">IF(
  $D34 &lt;= IF(
    INDEX($E$15:$E$26, MATCH(INDEX($C:$C, ROW()-$D34+1), $C$15:$C$26, 0)) = リスト!$O$9, 5,
    INDEX($E$15:$E$26, MATCH(INDEX($C:$C, ROW()-$D34+1), $C$15:$C$26, 0))
  ),
  IF(AND($E34&lt;&gt;"", $F34&lt;&gt;"", $G34&lt;&gt;""),
  "OK", "NG"),
"-")</f>
        <v>-</v>
      </c>
      <c r="N34" s="60" t="str" cm="1">
        <f t="array" ref="N34">IF(AND(
    $D34 &lt;= IF(
      INDEX($E$15:$E$26, MATCH(INDEX($C:$C, ROW()-$D34+1), $C$15:$C$26, 0)) = リスト!$O$9, 5,
      INDEX($E$15:$E$26, MATCH(INDEX($C:$C, ROW()-$D34+1), $C$15:$C$26, 0))
    ),
    $G34 &gt; 0
  ),
  IF(AND($I34&lt;&gt;"", $J34&lt;&gt;"", $K34&lt;&gt;""),
  "OK", "NG"),
"-")</f>
        <v>-</v>
      </c>
      <c r="O34" s="60" t="str" cm="1">
        <f t="array" ref="O34">IF(
  $D34 &lt;= IF(
    INDEX($E$15:$E$26, MATCH(INDEX($C:$C, ROW()-$D34+1), $C$15:$C$26, 0)) = リスト!$O$9, 5,
    INDEX($E$15:$E$26, MATCH(INDEX($C:$C, ROW()-$D34+1), $C$15:$C$26, 0))
  ),
  IF(AND(
    LEN(SUBSTITUTE(SUBSTITUTE($E34,CHAR(10),""),CHAR(13),""))&lt;=1000, SUMPRODUCT(--ISNUMBER(FIND({"&lt;";"&gt;";"&amp;";"""";"'"}, $E34)))=0,
    LEN(SUBSTITUTE(SUBSTITUTE($I34,CHAR(10),""),CHAR(13),""))&lt;=1000, SUMPRODUCT(--ISNUMBER(FIND({"&lt;";"&gt;";"&amp;";"""";"'"}, $I34)))=0,
    LEN(SUBSTITUTE(SUBSTITUTE($J34,CHAR(10),""),CHAR(13),""))&lt;=300,  SUMPRODUCT(--ISNUMBER(FIND({"&lt;";"&gt;";"&amp;";"""";"'"}, $J34)))=0,
    OR($F34="", IF(ISNUMBER($F34), AND($F34=INT($F34), $F34&gt;=0, LEN(TEXT($F34,"0"))&lt;=12), FALSE)),
    OR($G34="", IF(ISNUMBER($G34), AND($G34=INT($G34), $G34&gt;=0, LEN(TEXT($G34,"0"))&lt;=12), FALSE))
  ),
  "OK", "NG"),
"-")</f>
        <v>-</v>
      </c>
      <c r="P34" s="60" t="str" cm="1">
        <f t="array" ref="P34">IF(
  $D34 &lt;= IF(
    INDEX($E$15:$E$26, MATCH(INDEX($C:$C, ROW()-$D34+1), $C$15:$C$26, 0)) = リスト!$O$9, 5,
    INDEX($E$15:$E$26, MATCH(INDEX($C:$C, ROW()-$D34+1), $C$15:$C$26, 0))
  ),
  IF(AND(ISNUMBER($F34), ISNUMBER($G34)),
    IF(AND(
        $F34 &gt;= $G34,
        IF(INDEX($C:$C, ROW()-$D34+1) = $C$31, $G34 &gt;= 100000, TRUE)
      ),
      "OK", "NG"),
  "-"),
"-")</f>
        <v>-</v>
      </c>
      <c r="Q34" s="60" t="str" cm="1">
        <f t="array" ref="Q34">IF(
  $D34 &gt; IF(
    INDEX($E$15:$E$26, MATCH(INDEX($C:$C, ROW()-$D34+1), $C$15:$C$26, 0)) = リスト!$O$9, 5,
    INDEX($E$15:$E$26, MATCH(INDEX($C:$C, ROW()-$D34+1), $C$15:$C$26, 0))
  ),
  IF(AND($E34="", $F34="", $G34="", $I34="", $J34="", $K34=""), "OK", "NG"),
"-")</f>
        <v>OK</v>
      </c>
    </row>
    <row r="35" spans="3:17" ht="70.150000000000006" customHeight="1" thickBot="1">
      <c r="C35" s="32"/>
      <c r="D35" s="30">
        <v>5</v>
      </c>
      <c r="E35" s="166"/>
      <c r="F35" s="175"/>
      <c r="G35" s="176"/>
      <c r="H35" s="81">
        <f t="shared" si="2"/>
        <v>0</v>
      </c>
      <c r="I35" s="166"/>
      <c r="J35" s="177"/>
      <c r="K35" s="178"/>
      <c r="M35" s="60" t="str" cm="1">
        <f t="array" ref="M35">IF(
  $D35 &lt;= IF(
    INDEX($E$15:$E$26, MATCH(INDEX($C:$C, ROW()-$D35+1), $C$15:$C$26, 0)) = リスト!$O$9, 5,
    INDEX($E$15:$E$26, MATCH(INDEX($C:$C, ROW()-$D35+1), $C$15:$C$26, 0))
  ),
  IF(AND($E35&lt;&gt;"", $F35&lt;&gt;"", $G35&lt;&gt;""),
  "OK", "NG"),
"-")</f>
        <v>-</v>
      </c>
      <c r="N35" s="60" t="str" cm="1">
        <f t="array" ref="N35">IF(AND(
    $D35 &lt;= IF(
      INDEX($E$15:$E$26, MATCH(INDEX($C:$C, ROW()-$D35+1), $C$15:$C$26, 0)) = リスト!$O$9, 5,
      INDEX($E$15:$E$26, MATCH(INDEX($C:$C, ROW()-$D35+1), $C$15:$C$26, 0))
    ),
    $G35 &gt; 0
  ),
  IF(AND($I35&lt;&gt;"", $J35&lt;&gt;"", $K35&lt;&gt;""),
  "OK", "NG"),
"-")</f>
        <v>-</v>
      </c>
      <c r="O35" s="60" t="str" cm="1">
        <f t="array" ref="O35">IF(
  $D35 &lt;= IF(
    INDEX($E$15:$E$26, MATCH(INDEX($C:$C, ROW()-$D35+1), $C$15:$C$26, 0)) = リスト!$O$9, 5,
    INDEX($E$15:$E$26, MATCH(INDEX($C:$C, ROW()-$D35+1), $C$15:$C$26, 0))
  ),
  IF(AND(
    LEN(SUBSTITUTE(SUBSTITUTE($E35,CHAR(10),""),CHAR(13),""))&lt;=1000, SUMPRODUCT(--ISNUMBER(FIND({"&lt;";"&gt;";"&amp;";"""";"'"}, $E35)))=0,
    LEN(SUBSTITUTE(SUBSTITUTE($I35,CHAR(10),""),CHAR(13),""))&lt;=1000, SUMPRODUCT(--ISNUMBER(FIND({"&lt;";"&gt;";"&amp;";"""";"'"}, $I35)))=0,
    LEN(SUBSTITUTE(SUBSTITUTE($J35,CHAR(10),""),CHAR(13),""))&lt;=300,  SUMPRODUCT(--ISNUMBER(FIND({"&lt;";"&gt;";"&amp;";"""";"'"}, $J35)))=0,
    OR($F35="", IF(ISNUMBER($F35), AND($F35=INT($F35), $F35&gt;=0, LEN(TEXT($F35,"0"))&lt;=12), FALSE)),
    OR($G35="", IF(ISNUMBER($G35), AND($G35=INT($G35), $G35&gt;=0, LEN(TEXT($G35,"0"))&lt;=12), FALSE))
  ),
  "OK", "NG"),
"-")</f>
        <v>-</v>
      </c>
      <c r="P35" s="60" t="str" cm="1">
        <f t="array" ref="P35">IF(
  $D35 &lt;= IF(
    INDEX($E$15:$E$26, MATCH(INDEX($C:$C, ROW()-$D35+1), $C$15:$C$26, 0)) = リスト!$O$9, 5,
    INDEX($E$15:$E$26, MATCH(INDEX($C:$C, ROW()-$D35+1), $C$15:$C$26, 0))
  ),
  IF(AND(ISNUMBER($F35), ISNUMBER($G35)),
    IF(AND(
        $F35 &gt;= $G35,
        IF(INDEX($C:$C, ROW()-$D35+1) = $C$31, $G35 &gt;= 100000, TRUE)
      ),
      "OK", "NG"),
  "-"),
"-")</f>
        <v>-</v>
      </c>
      <c r="Q35" s="60" t="str" cm="1">
        <f t="array" ref="Q35">IF(
  $D35 &gt; IF(
    INDEX($E$15:$E$26, MATCH(INDEX($C:$C, ROW()-$D35+1), $C$15:$C$26, 0)) = リスト!$O$9, 5,
    INDEX($E$15:$E$26, MATCH(INDEX($C:$C, ROW()-$D35+1), $C$15:$C$26, 0))
  ),
  IF(AND($E35="", $F35="", $G35="", $I35="", $J35="", $K35=""), "OK", "NG"),
"-")</f>
        <v>OK</v>
      </c>
    </row>
    <row r="36" spans="3:17" ht="70.150000000000006" customHeight="1" thickTop="1">
      <c r="C36" s="29" t="s">
        <v>140</v>
      </c>
      <c r="D36" s="33">
        <v>1</v>
      </c>
      <c r="E36" s="161"/>
      <c r="F36" s="167"/>
      <c r="G36" s="168"/>
      <c r="H36" s="79">
        <f t="shared" si="2"/>
        <v>0</v>
      </c>
      <c r="I36" s="161"/>
      <c r="J36" s="93"/>
      <c r="M36" s="60" t="str" cm="1">
        <f t="array" ref="M36">IF(
  $D36 &lt;= IF(
    INDEX($E$15:$E$26, MATCH(INDEX($C:$C, ROW()-$D36+1), $C$15:$C$26, 0)) = リスト!$O$9, 5,
    INDEX($E$15:$E$26, MATCH(INDEX($C:$C, ROW()-$D36+1), $C$15:$C$26, 0))
  ),
  IF(AND($E36&lt;&gt;"", $F36&lt;&gt;"", $G36&lt;&gt;""),
  "OK", "NG"),
"-")</f>
        <v>-</v>
      </c>
      <c r="N36" s="60" t="str" cm="1">
        <f t="array" ref="N36">IF(AND(
    $D36 &lt;= IF(
      INDEX($E$15:$E$26, MATCH(INDEX($C:$C, ROW()-$D36+1), $C$15:$C$26, 0)) = リスト!$O$9, 5,
      INDEX($E$15:$E$26, MATCH(INDEX($C:$C, ROW()-$D36+1), $C$15:$C$26, 0))
    ),
    $G36 &gt; 0
  ),
  IF(AND($I36&lt;&gt;"", $J36&lt;&gt;""),
  "OK", "NG"),
"-")</f>
        <v>-</v>
      </c>
      <c r="O36" s="60" t="str" cm="1">
        <f t="array" ref="O36">IF(
  $D36 &lt;= IF(
    INDEX($E$15:$E$26, MATCH(INDEX($C:$C, ROW()-$D36+1), $C$15:$C$26, 0)) = リスト!$O$9, 5,
    INDEX($E$15:$E$26, MATCH(INDEX($C:$C, ROW()-$D36+1), $C$15:$C$26, 0))
  ),
  IF(AND(
    LEN(SUBSTITUTE(SUBSTITUTE($E36,CHAR(10),""),CHAR(13),""))&lt;=1000, SUMPRODUCT(--ISNUMBER(FIND({"&lt;";"&gt;";"&amp;";"""";"'"}, $E36)))=0,
    LEN(SUBSTITUTE(SUBSTITUTE($I36,CHAR(10),""),CHAR(13),""))&lt;=1000, SUMPRODUCT(--ISNUMBER(FIND({"&lt;";"&gt;";"&amp;";"""";"'"}, $I36)))=0,
    LEN(SUBSTITUTE(SUBSTITUTE($J36,CHAR(10),""),CHAR(13),""))&lt;=300,  SUMPRODUCT(--ISNUMBER(FIND({"&lt;";"&gt;";"&amp;";"""";"'"}, $J36)))=0,
    OR($F36="", IF(ISNUMBER($F36), AND($F36=INT($F36), $F36&gt;=0, LEN(TEXT($F36,"0"))&lt;=12), FALSE)),
    OR($G36="", IF(ISNUMBER($G36), AND($G36=INT($G36), $G36&gt;=0, LEN(TEXT($G36,"0"))&lt;=12), FALSE))
  ),
  "OK", "NG"),
"-")</f>
        <v>-</v>
      </c>
      <c r="P36" s="60" t="str" cm="1">
        <f t="array" ref="P36">IF(
  $D36 &lt;= IF(
    INDEX($E$15:$E$26, MATCH(INDEX($C:$C, ROW()-$D36+1), $C$15:$C$26, 0)) = リスト!$O$9, 5,
    INDEX($E$15:$E$26, MATCH(INDEX($C:$C, ROW()-$D36+1), $C$15:$C$26, 0))
  ),
  IF(AND(ISNUMBER($F36), ISNUMBER($G36)),
    IF(AND(
        $F36 &gt;= $G36,
        IF(INDEX($C:$C, ROW()-$D36+1) = $C$31, $G36 &gt;= 100000, TRUE)
      ),
      "OK", "NG"),
  "-"),
"-")</f>
        <v>-</v>
      </c>
      <c r="Q36" s="60" t="str" cm="1">
        <f t="array" ref="Q36">IF(
  $D36 &gt; IF(
    INDEX($E$15:$E$26, MATCH(INDEX($C:$C, ROW()-$D36+1), $C$15:$C$26, 0)) = リスト!$O$9, 5,
    INDEX($E$15:$E$26, MATCH(INDEX($C:$C, ROW()-$D36+1), $C$15:$C$26, 0))
  ),
  IF(AND($E36="", $F36="", $G36="", $I36="", $J36=""), "OK", "NG"),
"-")</f>
        <v>OK</v>
      </c>
    </row>
    <row r="37" spans="3:17" ht="70.150000000000006" customHeight="1">
      <c r="C37" s="31"/>
      <c r="D37" s="33">
        <v>2</v>
      </c>
      <c r="E37" s="163"/>
      <c r="F37" s="171"/>
      <c r="G37" s="172"/>
      <c r="H37" s="80">
        <f t="shared" si="2"/>
        <v>0</v>
      </c>
      <c r="I37" s="163"/>
      <c r="J37" s="164"/>
      <c r="M37" s="60" t="str" cm="1">
        <f t="array" ref="M37">IF(
  $D37 &lt;= IF(
    INDEX($E$15:$E$26, MATCH(INDEX($C:$C, ROW()-$D37+1), $C$15:$C$26, 0)) = リスト!$O$9, 5,
    INDEX($E$15:$E$26, MATCH(INDEX($C:$C, ROW()-$D37+1), $C$15:$C$26, 0))
  ),
  IF(AND($E37&lt;&gt;"", $F37&lt;&gt;"", $G37&lt;&gt;""),
  "OK", "NG"),
"-")</f>
        <v>-</v>
      </c>
      <c r="N37" s="60" t="str" cm="1">
        <f t="array" ref="N37">IF(AND(
    $D37 &lt;= IF(
      INDEX($E$15:$E$26, MATCH(INDEX($C:$C, ROW()-$D37+1), $C$15:$C$26, 0)) = リスト!$O$9, 5,
      INDEX($E$15:$E$26, MATCH(INDEX($C:$C, ROW()-$D37+1), $C$15:$C$26, 0))
    ),
    $G37 &gt; 0
  ),
  IF(AND($I37&lt;&gt;"", $J37&lt;&gt;""),
  "OK", "NG"),
"-")</f>
        <v>-</v>
      </c>
      <c r="O37" s="60" t="str" cm="1">
        <f t="array" ref="O37">IF(
  $D37 &lt;= IF(
    INDEX($E$15:$E$26, MATCH(INDEX($C:$C, ROW()-$D37+1), $C$15:$C$26, 0)) = リスト!$O$9, 5,
    INDEX($E$15:$E$26, MATCH(INDEX($C:$C, ROW()-$D37+1), $C$15:$C$26, 0))
  ),
  IF(AND(
    LEN(SUBSTITUTE(SUBSTITUTE($E37,CHAR(10),""),CHAR(13),""))&lt;=1000, SUMPRODUCT(--ISNUMBER(FIND({"&lt;";"&gt;";"&amp;";"""";"'"}, $E37)))=0,
    LEN(SUBSTITUTE(SUBSTITUTE($I37,CHAR(10),""),CHAR(13),""))&lt;=1000, SUMPRODUCT(--ISNUMBER(FIND({"&lt;";"&gt;";"&amp;";"""";"'"}, $I37)))=0,
    LEN(SUBSTITUTE(SUBSTITUTE($J37,CHAR(10),""),CHAR(13),""))&lt;=300,  SUMPRODUCT(--ISNUMBER(FIND({"&lt;";"&gt;";"&amp;";"""";"'"}, $J37)))=0,
    OR($F37="", IF(ISNUMBER($F37), AND($F37=INT($F37), $F37&gt;=0, LEN(TEXT($F37,"0"))&lt;=12), FALSE)),
    OR($G37="", IF(ISNUMBER($G37), AND($G37=INT($G37), $G37&gt;=0, LEN(TEXT($G37,"0"))&lt;=12), FALSE))
  ),
  "OK", "NG"),
"-")</f>
        <v>-</v>
      </c>
      <c r="P37" s="60" t="str" cm="1">
        <f t="array" ref="P37">IF(
  $D37 &lt;= IF(
    INDEX($E$15:$E$26, MATCH(INDEX($C:$C, ROW()-$D37+1), $C$15:$C$26, 0)) = リスト!$O$9, 5,
    INDEX($E$15:$E$26, MATCH(INDEX($C:$C, ROW()-$D37+1), $C$15:$C$26, 0))
  ),
  IF(AND(ISNUMBER($F37), ISNUMBER($G37)),
    IF(AND(
        $F37 &gt;= $G37,
        IF(INDEX($C:$C, ROW()-$D37+1) = $C$31, $G37 &gt;= 100000, TRUE)
      ),
      "OK", "NG"),
  "-"),
"-")</f>
        <v>-</v>
      </c>
      <c r="Q37" s="60" t="str" cm="1">
        <f t="array" ref="Q37">IF(
  $D37 &gt; IF(
    INDEX($E$15:$E$26, MATCH(INDEX($C:$C, ROW()-$D37+1), $C$15:$C$26, 0)) = リスト!$O$9, 5,
    INDEX($E$15:$E$26, MATCH(INDEX($C:$C, ROW()-$D37+1), $C$15:$C$26, 0))
  ),
  IF(AND($E37="", $F37="", $G37="", $I37="", $J37=""), "OK", "NG"),
"-")</f>
        <v>OK</v>
      </c>
    </row>
    <row r="38" spans="3:17" ht="70.150000000000006" customHeight="1">
      <c r="C38" s="31"/>
      <c r="D38" s="33">
        <v>3</v>
      </c>
      <c r="E38" s="163"/>
      <c r="F38" s="171"/>
      <c r="G38" s="172"/>
      <c r="H38" s="80">
        <f t="shared" si="2"/>
        <v>0</v>
      </c>
      <c r="I38" s="163"/>
      <c r="J38" s="164"/>
      <c r="M38" s="60" t="str" cm="1">
        <f t="array" ref="M38">IF(
  $D38 &lt;= IF(
    INDEX($E$15:$E$26, MATCH(INDEX($C:$C, ROW()-$D38+1), $C$15:$C$26, 0)) = リスト!$O$9, 5,
    INDEX($E$15:$E$26, MATCH(INDEX($C:$C, ROW()-$D38+1), $C$15:$C$26, 0))
  ),
  IF(AND($E38&lt;&gt;"", $F38&lt;&gt;"", $G38&lt;&gt;""),
  "OK", "NG"),
"-")</f>
        <v>-</v>
      </c>
      <c r="N38" s="60" t="str" cm="1">
        <f t="array" ref="N38">IF(AND(
    $D38 &lt;= IF(
      INDEX($E$15:$E$26, MATCH(INDEX($C:$C, ROW()-$D38+1), $C$15:$C$26, 0)) = リスト!$O$9, 5,
      INDEX($E$15:$E$26, MATCH(INDEX($C:$C, ROW()-$D38+1), $C$15:$C$26, 0))
    ),
    $G38 &gt; 0
  ),
  IF(AND($I38&lt;&gt;"", $J38&lt;&gt;""),
  "OK", "NG"),
"-")</f>
        <v>-</v>
      </c>
      <c r="O38" s="60" t="str" cm="1">
        <f t="array" ref="O38">IF(
  $D38 &lt;= IF(
    INDEX($E$15:$E$26, MATCH(INDEX($C:$C, ROW()-$D38+1), $C$15:$C$26, 0)) = リスト!$O$9, 5,
    INDEX($E$15:$E$26, MATCH(INDEX($C:$C, ROW()-$D38+1), $C$15:$C$26, 0))
  ),
  IF(AND(
    LEN(SUBSTITUTE(SUBSTITUTE($E38,CHAR(10),""),CHAR(13),""))&lt;=1000, SUMPRODUCT(--ISNUMBER(FIND({"&lt;";"&gt;";"&amp;";"""";"'"}, $E38)))=0,
    LEN(SUBSTITUTE(SUBSTITUTE($I38,CHAR(10),""),CHAR(13),""))&lt;=1000, SUMPRODUCT(--ISNUMBER(FIND({"&lt;";"&gt;";"&amp;";"""";"'"}, $I38)))=0,
    LEN(SUBSTITUTE(SUBSTITUTE($J38,CHAR(10),""),CHAR(13),""))&lt;=300,  SUMPRODUCT(--ISNUMBER(FIND({"&lt;";"&gt;";"&amp;";"""";"'"}, $J38)))=0,
    OR($F38="", IF(ISNUMBER($F38), AND($F38=INT($F38), $F38&gt;=0, LEN(TEXT($F38,"0"))&lt;=12), FALSE)),
    OR($G38="", IF(ISNUMBER($G38), AND($G38=INT($G38), $G38&gt;=0, LEN(TEXT($G38,"0"))&lt;=12), FALSE))
  ),
  "OK", "NG"),
"-")</f>
        <v>-</v>
      </c>
      <c r="P38" s="60" t="str" cm="1">
        <f t="array" ref="P38">IF(
  $D38 &lt;= IF(
    INDEX($E$15:$E$26, MATCH(INDEX($C:$C, ROW()-$D38+1), $C$15:$C$26, 0)) = リスト!$O$9, 5,
    INDEX($E$15:$E$26, MATCH(INDEX($C:$C, ROW()-$D38+1), $C$15:$C$26, 0))
  ),
  IF(AND(ISNUMBER($F38), ISNUMBER($G38)),
    IF(AND(
        $F38 &gt;= $G38,
        IF(INDEX($C:$C, ROW()-$D38+1) = $C$31, $G38 &gt;= 100000, TRUE)
      ),
      "OK", "NG"),
  "-"),
"-")</f>
        <v>-</v>
      </c>
      <c r="Q38" s="60" t="str" cm="1">
        <f t="array" ref="Q38">IF(
  $D38 &gt; IF(
    INDEX($E$15:$E$26, MATCH(INDEX($C:$C, ROW()-$D38+1), $C$15:$C$26, 0)) = リスト!$O$9, 5,
    INDEX($E$15:$E$26, MATCH(INDEX($C:$C, ROW()-$D38+1), $C$15:$C$26, 0))
  ),
  IF(AND($E38="", $F38="", $G38="", $I38="", $J38=""), "OK", "NG"),
"-")</f>
        <v>OK</v>
      </c>
    </row>
    <row r="39" spans="3:17" ht="70.150000000000006" customHeight="1">
      <c r="C39" s="31"/>
      <c r="D39" s="33">
        <v>4</v>
      </c>
      <c r="E39" s="163"/>
      <c r="F39" s="171"/>
      <c r="G39" s="172"/>
      <c r="H39" s="80">
        <f t="shared" si="2"/>
        <v>0</v>
      </c>
      <c r="I39" s="163"/>
      <c r="J39" s="164"/>
      <c r="M39" s="60" t="str" cm="1">
        <f t="array" ref="M39">IF(
  $D39 &lt;= IF(
    INDEX($E$15:$E$26, MATCH(INDEX($C:$C, ROW()-$D39+1), $C$15:$C$26, 0)) = リスト!$O$9, 5,
    INDEX($E$15:$E$26, MATCH(INDEX($C:$C, ROW()-$D39+1), $C$15:$C$26, 0))
  ),
  IF(AND($E39&lt;&gt;"", $F39&lt;&gt;"", $G39&lt;&gt;""),
  "OK", "NG"),
"-")</f>
        <v>-</v>
      </c>
      <c r="N39" s="60" t="str" cm="1">
        <f t="array" ref="N39">IF(AND(
    $D39 &lt;= IF(
      INDEX($E$15:$E$26, MATCH(INDEX($C:$C, ROW()-$D39+1), $C$15:$C$26, 0)) = リスト!$O$9, 5,
      INDEX($E$15:$E$26, MATCH(INDEX($C:$C, ROW()-$D39+1), $C$15:$C$26, 0))
    ),
    $G39 &gt; 0
  ),
  IF(AND($I39&lt;&gt;"", $J39&lt;&gt;""),
  "OK", "NG"),
"-")</f>
        <v>-</v>
      </c>
      <c r="O39" s="60" t="str" cm="1">
        <f t="array" ref="O39">IF(
  $D39 &lt;= IF(
    INDEX($E$15:$E$26, MATCH(INDEX($C:$C, ROW()-$D39+1), $C$15:$C$26, 0)) = リスト!$O$9, 5,
    INDEX($E$15:$E$26, MATCH(INDEX($C:$C, ROW()-$D39+1), $C$15:$C$26, 0))
  ),
  IF(AND(
    LEN(SUBSTITUTE(SUBSTITUTE($E39,CHAR(10),""),CHAR(13),""))&lt;=1000, SUMPRODUCT(--ISNUMBER(FIND({"&lt;";"&gt;";"&amp;";"""";"'"}, $E39)))=0,
    LEN(SUBSTITUTE(SUBSTITUTE($I39,CHAR(10),""),CHAR(13),""))&lt;=1000, SUMPRODUCT(--ISNUMBER(FIND({"&lt;";"&gt;";"&amp;";"""";"'"}, $I39)))=0,
    LEN(SUBSTITUTE(SUBSTITUTE($J39,CHAR(10),""),CHAR(13),""))&lt;=300,  SUMPRODUCT(--ISNUMBER(FIND({"&lt;";"&gt;";"&amp;";"""";"'"}, $J39)))=0,
    OR($F39="", IF(ISNUMBER($F39), AND($F39=INT($F39), $F39&gt;=0, LEN(TEXT($F39,"0"))&lt;=12), FALSE)),
    OR($G39="", IF(ISNUMBER($G39), AND($G39=INT($G39), $G39&gt;=0, LEN(TEXT($G39,"0"))&lt;=12), FALSE))
  ),
  "OK", "NG"),
"-")</f>
        <v>-</v>
      </c>
      <c r="P39" s="60" t="str" cm="1">
        <f t="array" ref="P39">IF(
  $D39 &lt;= IF(
    INDEX($E$15:$E$26, MATCH(INDEX($C:$C, ROW()-$D39+1), $C$15:$C$26, 0)) = リスト!$O$9, 5,
    INDEX($E$15:$E$26, MATCH(INDEX($C:$C, ROW()-$D39+1), $C$15:$C$26, 0))
  ),
  IF(AND(ISNUMBER($F39), ISNUMBER($G39)),
    IF(AND(
        $F39 &gt;= $G39,
        IF(INDEX($C:$C, ROW()-$D39+1) = $C$31, $G39 &gt;= 100000, TRUE)
      ),
      "OK", "NG"),
  "-"),
"-")</f>
        <v>-</v>
      </c>
      <c r="Q39" s="60" t="str" cm="1">
        <f t="array" ref="Q39">IF(
  $D39 &gt; IF(
    INDEX($E$15:$E$26, MATCH(INDEX($C:$C, ROW()-$D39+1), $C$15:$C$26, 0)) = リスト!$O$9, 5,
    INDEX($E$15:$E$26, MATCH(INDEX($C:$C, ROW()-$D39+1), $C$15:$C$26, 0))
  ),
  IF(AND($E39="", $F39="", $G39="", $I39="", $J39=""), "OK", "NG"),
"-")</f>
        <v>OK</v>
      </c>
    </row>
    <row r="40" spans="3:17" ht="70.150000000000006" customHeight="1" thickBot="1">
      <c r="C40" s="32"/>
      <c r="D40" s="33">
        <v>5</v>
      </c>
      <c r="E40" s="166"/>
      <c r="F40" s="175"/>
      <c r="G40" s="176"/>
      <c r="H40" s="81">
        <f t="shared" si="2"/>
        <v>0</v>
      </c>
      <c r="I40" s="166"/>
      <c r="J40" s="95"/>
      <c r="M40" s="60" t="str" cm="1">
        <f t="array" ref="M40">IF(
  $D40 &lt;= IF(
    INDEX($E$15:$E$26, MATCH(INDEX($C:$C, ROW()-$D40+1), $C$15:$C$26, 0)) = リスト!$O$9, 5,
    INDEX($E$15:$E$26, MATCH(INDEX($C:$C, ROW()-$D40+1), $C$15:$C$26, 0))
  ),
  IF(AND($E40&lt;&gt;"", $F40&lt;&gt;"", $G40&lt;&gt;""),
  "OK", "NG"),
"-")</f>
        <v>-</v>
      </c>
      <c r="N40" s="60" t="str" cm="1">
        <f t="array" ref="N40">IF(AND(
    $D40 &lt;= IF(
      INDEX($E$15:$E$26, MATCH(INDEX($C:$C, ROW()-$D40+1), $C$15:$C$26, 0)) = リスト!$O$9, 5,
      INDEX($E$15:$E$26, MATCH(INDEX($C:$C, ROW()-$D40+1), $C$15:$C$26, 0))
    ),
    $G40 &gt; 0
  ),
  IF(AND($I40&lt;&gt;"", $J40&lt;&gt;""),
  "OK", "NG"),
"-")</f>
        <v>-</v>
      </c>
      <c r="O40" s="60" t="str" cm="1">
        <f t="array" ref="O40">IF(
  $D40 &lt;= IF(
    INDEX($E$15:$E$26, MATCH(INDEX($C:$C, ROW()-$D40+1), $C$15:$C$26, 0)) = リスト!$O$9, 5,
    INDEX($E$15:$E$26, MATCH(INDEX($C:$C, ROW()-$D40+1), $C$15:$C$26, 0))
  ),
  IF(AND(
    LEN(SUBSTITUTE(SUBSTITUTE($E40,CHAR(10),""),CHAR(13),""))&lt;=1000, SUMPRODUCT(--ISNUMBER(FIND({"&lt;";"&gt;";"&amp;";"""";"'"}, $E40)))=0,
    LEN(SUBSTITUTE(SUBSTITUTE($I40,CHAR(10),""),CHAR(13),""))&lt;=1000, SUMPRODUCT(--ISNUMBER(FIND({"&lt;";"&gt;";"&amp;";"""";"'"}, $I40)))=0,
    LEN(SUBSTITUTE(SUBSTITUTE($J40,CHAR(10),""),CHAR(13),""))&lt;=300,  SUMPRODUCT(--ISNUMBER(FIND({"&lt;";"&gt;";"&amp;";"""";"'"}, $J40)))=0,
    OR($F40="", IF(ISNUMBER($F40), AND($F40=INT($F40), $F40&gt;=0, LEN(TEXT($F40,"0"))&lt;=12), FALSE)),
    OR($G40="", IF(ISNUMBER($G40), AND($G40=INT($G40), $G40&gt;=0, LEN(TEXT($G40,"0"))&lt;=12), FALSE))
  ),
  "OK", "NG"),
"-")</f>
        <v>-</v>
      </c>
      <c r="P40" s="60" t="str" cm="1">
        <f t="array" ref="P40">IF(
  $D40 &lt;= IF(
    INDEX($E$15:$E$26, MATCH(INDEX($C:$C, ROW()-$D40+1), $C$15:$C$26, 0)) = リスト!$O$9, 5,
    INDEX($E$15:$E$26, MATCH(INDEX($C:$C, ROW()-$D40+1), $C$15:$C$26, 0))
  ),
  IF(AND(ISNUMBER($F40), ISNUMBER($G40)),
    IF(AND(
        $F40 &gt;= $G40,
        IF(INDEX($C:$C, ROW()-$D40+1) = $C$31, $G40 &gt;= 100000, TRUE)
      ),
      "OK", "NG"),
  "-"),
"-")</f>
        <v>-</v>
      </c>
      <c r="Q40" s="60" t="str" cm="1">
        <f t="array" ref="Q40">IF(
  $D40 &gt; IF(
    INDEX($E$15:$E$26, MATCH(INDEX($C:$C, ROW()-$D40+1), $C$15:$C$26, 0)) = リスト!$O$9, 5,
    INDEX($E$15:$E$26, MATCH(INDEX($C:$C, ROW()-$D40+1), $C$15:$C$26, 0))
  ),
  IF(AND($E40="", $F40="", $G40="", $I40="", $J40=""), "OK", "NG"),
"-")</f>
        <v>OK</v>
      </c>
    </row>
    <row r="41" spans="3:17" ht="105.75" thickTop="1">
      <c r="C41" s="29" t="s">
        <v>141</v>
      </c>
      <c r="D41" s="33">
        <v>1</v>
      </c>
      <c r="E41" s="161" t="s">
        <v>204</v>
      </c>
      <c r="F41" s="167">
        <v>220000</v>
      </c>
      <c r="G41" s="168">
        <v>200000</v>
      </c>
      <c r="H41" s="79">
        <f t="shared" si="2"/>
        <v>133333</v>
      </c>
      <c r="I41" s="161" t="s">
        <v>205</v>
      </c>
      <c r="J41" s="93" t="s">
        <v>206</v>
      </c>
      <c r="M41" s="60" t="str" cm="1">
        <f t="array" ref="M41">IF(
  $D41 &lt;= IF(
    INDEX($E$15:$E$26, MATCH(INDEX($C:$C, ROW()-$D41+1), $C$15:$C$26, 0)) = リスト!$O$9, 5,
    INDEX($E$15:$E$26, MATCH(INDEX($C:$C, ROW()-$D41+1), $C$15:$C$26, 0))
  ),
  IF(AND($E41&lt;&gt;"", $F41&lt;&gt;"", $G41&lt;&gt;""),
  "OK", "NG"),
"-")</f>
        <v>OK</v>
      </c>
      <c r="N41" s="60" t="str" cm="1">
        <f t="array" ref="N41">IF(AND(
    $D41 &lt;= IF(
      INDEX($E$15:$E$26, MATCH(INDEX($C:$C, ROW()-$D41+1), $C$15:$C$26, 0)) = リスト!$O$9, 5,
      INDEX($E$15:$E$26, MATCH(INDEX($C:$C, ROW()-$D41+1), $C$15:$C$26, 0))
    ),
    $G41 &gt; 0
  ),
  IF(AND($I41&lt;&gt;"", $J41&lt;&gt;""),
  "OK", "NG"),
"-")</f>
        <v>OK</v>
      </c>
      <c r="O41" s="60" t="str" cm="1">
        <f t="array" ref="O41">IF(
  $D41 &lt;= IF(
    INDEX($E$15:$E$26, MATCH(INDEX($C:$C, ROW()-$D41+1), $C$15:$C$26, 0)) = リスト!$O$9, 5,
    INDEX($E$15:$E$26, MATCH(INDEX($C:$C, ROW()-$D41+1), $C$15:$C$26, 0))
  ),
  IF(AND(
    LEN(SUBSTITUTE(SUBSTITUTE($E41,CHAR(10),""),CHAR(13),""))&lt;=1000, SUMPRODUCT(--ISNUMBER(FIND({"&lt;";"&gt;";"&amp;";"""";"'"}, $E41)))=0,
    LEN(SUBSTITUTE(SUBSTITUTE($I41,CHAR(10),""),CHAR(13),""))&lt;=1000, SUMPRODUCT(--ISNUMBER(FIND({"&lt;";"&gt;";"&amp;";"""";"'"}, $I41)))=0,
    LEN(SUBSTITUTE(SUBSTITUTE($J41,CHAR(10),""),CHAR(13),""))&lt;=300,  SUMPRODUCT(--ISNUMBER(FIND({"&lt;";"&gt;";"&amp;";"""";"'"}, $J41)))=0,
    OR($F41="", IF(ISNUMBER($F41), AND($F41=INT($F41), $F41&gt;=0, LEN(TEXT($F41,"0"))&lt;=12), FALSE)),
    OR($G41="", IF(ISNUMBER($G41), AND($G41=INT($G41), $G41&gt;=0, LEN(TEXT($G41,"0"))&lt;=12), FALSE))
  ),
  "OK", "NG"),
"-")</f>
        <v>OK</v>
      </c>
      <c r="P41" s="60" t="str" cm="1">
        <f t="array" ref="P41">IF(
  $D41 &lt;= IF(
    INDEX($E$15:$E$26, MATCH(INDEX($C:$C, ROW()-$D41+1), $C$15:$C$26, 0)) = リスト!$O$9, 5,
    INDEX($E$15:$E$26, MATCH(INDEX($C:$C, ROW()-$D41+1), $C$15:$C$26, 0))
  ),
  IF(AND(ISNUMBER($F41), ISNUMBER($G41)),
    IF(AND(
        $F41 &gt;= $G41,
        IF(INDEX($C:$C, ROW()-$D41+1) = $C$31, $G41 &gt;= 100000, TRUE)
      ),
      "OK", "NG"),
  "-"),
"-")</f>
        <v>OK</v>
      </c>
      <c r="Q41" s="60" t="str" cm="1">
        <f t="array" ref="Q41">IF(
  $D41 &gt; IF(
    INDEX($E$15:$E$26, MATCH(INDEX($C:$C, ROW()-$D41+1), $C$15:$C$26, 0)) = リスト!$O$9, 5,
    INDEX($E$15:$E$26, MATCH(INDEX($C:$C, ROW()-$D41+1), $C$15:$C$26, 0))
  ),
  IF(AND($E41="", $F41="", $G41="", $I41="", $J41=""), "OK", "NG"),
"-")</f>
        <v>-</v>
      </c>
    </row>
    <row r="42" spans="3:17" ht="70.150000000000006" customHeight="1">
      <c r="C42" s="31"/>
      <c r="D42" s="33">
        <v>2</v>
      </c>
      <c r="E42" s="163"/>
      <c r="F42" s="171"/>
      <c r="G42" s="172"/>
      <c r="H42" s="80">
        <f t="shared" si="2"/>
        <v>0</v>
      </c>
      <c r="I42" s="163"/>
      <c r="J42" s="164"/>
      <c r="M42" s="60" t="str" cm="1">
        <f t="array" ref="M42">IF(
  $D42 &lt;= IF(
    INDEX($E$15:$E$26, MATCH(INDEX($C:$C, ROW()-$D42+1), $C$15:$C$26, 0)) = リスト!$O$9, 5,
    INDEX($E$15:$E$26, MATCH(INDEX($C:$C, ROW()-$D42+1), $C$15:$C$26, 0))
  ),
  IF(AND($E42&lt;&gt;"", $F42&lt;&gt;"", $G42&lt;&gt;""),
  "OK", "NG"),
"-")</f>
        <v>-</v>
      </c>
      <c r="N42" s="60" t="str" cm="1">
        <f t="array" ref="N42">IF(AND(
    $D42 &lt;= IF(
      INDEX($E$15:$E$26, MATCH(INDEX($C:$C, ROW()-$D42+1), $C$15:$C$26, 0)) = リスト!$O$9, 5,
      INDEX($E$15:$E$26, MATCH(INDEX($C:$C, ROW()-$D42+1), $C$15:$C$26, 0))
    ),
    $G42 &gt; 0
  ),
  IF(AND($I42&lt;&gt;"", $J42&lt;&gt;""),
  "OK", "NG"),
"-")</f>
        <v>-</v>
      </c>
      <c r="O42" s="60" t="str" cm="1">
        <f t="array" ref="O42">IF(
  $D42 &lt;= IF(
    INDEX($E$15:$E$26, MATCH(INDEX($C:$C, ROW()-$D42+1), $C$15:$C$26, 0)) = リスト!$O$9, 5,
    INDEX($E$15:$E$26, MATCH(INDEX($C:$C, ROW()-$D42+1), $C$15:$C$26, 0))
  ),
  IF(AND(
    LEN(SUBSTITUTE(SUBSTITUTE($E42,CHAR(10),""),CHAR(13),""))&lt;=1000, SUMPRODUCT(--ISNUMBER(FIND({"&lt;";"&gt;";"&amp;";"""";"'"}, $E42)))=0,
    LEN(SUBSTITUTE(SUBSTITUTE($I42,CHAR(10),""),CHAR(13),""))&lt;=1000, SUMPRODUCT(--ISNUMBER(FIND({"&lt;";"&gt;";"&amp;";"""";"'"}, $I42)))=0,
    LEN(SUBSTITUTE(SUBSTITUTE($J42,CHAR(10),""),CHAR(13),""))&lt;=300,  SUMPRODUCT(--ISNUMBER(FIND({"&lt;";"&gt;";"&amp;";"""";"'"}, $J42)))=0,
    OR($F42="", IF(ISNUMBER($F42), AND($F42=INT($F42), $F42&gt;=0, LEN(TEXT($F42,"0"))&lt;=12), FALSE)),
    OR($G42="", IF(ISNUMBER($G42), AND($G42=INT($G42), $G42&gt;=0, LEN(TEXT($G42,"0"))&lt;=12), FALSE))
  ),
  "OK", "NG"),
"-")</f>
        <v>-</v>
      </c>
      <c r="P42" s="60" t="str" cm="1">
        <f t="array" ref="P42">IF(
  $D42 &lt;= IF(
    INDEX($E$15:$E$26, MATCH(INDEX($C:$C, ROW()-$D42+1), $C$15:$C$26, 0)) = リスト!$O$9, 5,
    INDEX($E$15:$E$26, MATCH(INDEX($C:$C, ROW()-$D42+1), $C$15:$C$26, 0))
  ),
  IF(AND(ISNUMBER($F42), ISNUMBER($G42)),
    IF(AND(
        $F42 &gt;= $G42,
        IF(INDEX($C:$C, ROW()-$D42+1) = $C$31, $G42 &gt;= 100000, TRUE)
      ),
      "OK", "NG"),
  "-"),
"-")</f>
        <v>-</v>
      </c>
      <c r="Q42" s="60" t="str" cm="1">
        <f t="array" ref="Q42">IF(
  $D42 &gt; IF(
    INDEX($E$15:$E$26, MATCH(INDEX($C:$C, ROW()-$D42+1), $C$15:$C$26, 0)) = リスト!$O$9, 5,
    INDEX($E$15:$E$26, MATCH(INDEX($C:$C, ROW()-$D42+1), $C$15:$C$26, 0))
  ),
  IF(AND($E42="", $F42="", $G42="", $I42="", $J42=""), "OK", "NG"),
"-")</f>
        <v>OK</v>
      </c>
    </row>
    <row r="43" spans="3:17" ht="70.150000000000006" customHeight="1">
      <c r="C43" s="31"/>
      <c r="D43" s="33">
        <v>3</v>
      </c>
      <c r="E43" s="163"/>
      <c r="F43" s="171"/>
      <c r="G43" s="172"/>
      <c r="H43" s="80">
        <f t="shared" si="2"/>
        <v>0</v>
      </c>
      <c r="I43" s="163"/>
      <c r="J43" s="164"/>
      <c r="M43" s="60" t="str" cm="1">
        <f t="array" ref="M43">IF(
  $D43 &lt;= IF(
    INDEX($E$15:$E$26, MATCH(INDEX($C:$C, ROW()-$D43+1), $C$15:$C$26, 0)) = リスト!$O$9, 5,
    INDEX($E$15:$E$26, MATCH(INDEX($C:$C, ROW()-$D43+1), $C$15:$C$26, 0))
  ),
  IF(AND($E43&lt;&gt;"", $F43&lt;&gt;"", $G43&lt;&gt;""),
  "OK", "NG"),
"-")</f>
        <v>-</v>
      </c>
      <c r="N43" s="60" t="str" cm="1">
        <f t="array" ref="N43">IF(AND(
    $D43 &lt;= IF(
      INDEX($E$15:$E$26, MATCH(INDEX($C:$C, ROW()-$D43+1), $C$15:$C$26, 0)) = リスト!$O$9, 5,
      INDEX($E$15:$E$26, MATCH(INDEX($C:$C, ROW()-$D43+1), $C$15:$C$26, 0))
    ),
    $G43 &gt; 0
  ),
  IF(AND($I43&lt;&gt;"", $J43&lt;&gt;""),
  "OK", "NG"),
"-")</f>
        <v>-</v>
      </c>
      <c r="O43" s="60" t="str" cm="1">
        <f t="array" ref="O43">IF(
  $D43 &lt;= IF(
    INDEX($E$15:$E$26, MATCH(INDEX($C:$C, ROW()-$D43+1), $C$15:$C$26, 0)) = リスト!$O$9, 5,
    INDEX($E$15:$E$26, MATCH(INDEX($C:$C, ROW()-$D43+1), $C$15:$C$26, 0))
  ),
  IF(AND(
    LEN(SUBSTITUTE(SUBSTITUTE($E43,CHAR(10),""),CHAR(13),""))&lt;=1000, SUMPRODUCT(--ISNUMBER(FIND({"&lt;";"&gt;";"&amp;";"""";"'"}, $E43)))=0,
    LEN(SUBSTITUTE(SUBSTITUTE($I43,CHAR(10),""),CHAR(13),""))&lt;=1000, SUMPRODUCT(--ISNUMBER(FIND({"&lt;";"&gt;";"&amp;";"""";"'"}, $I43)))=0,
    LEN(SUBSTITUTE(SUBSTITUTE($J43,CHAR(10),""),CHAR(13),""))&lt;=300,  SUMPRODUCT(--ISNUMBER(FIND({"&lt;";"&gt;";"&amp;";"""";"'"}, $J43)))=0,
    OR($F43="", IF(ISNUMBER($F43), AND($F43=INT($F43), $F43&gt;=0, LEN(TEXT($F43,"0"))&lt;=12), FALSE)),
    OR($G43="", IF(ISNUMBER($G43), AND($G43=INT($G43), $G43&gt;=0, LEN(TEXT($G43,"0"))&lt;=12), FALSE))
  ),
  "OK", "NG"),
"-")</f>
        <v>-</v>
      </c>
      <c r="P43" s="60" t="str" cm="1">
        <f t="array" ref="P43">IF(
  $D43 &lt;= IF(
    INDEX($E$15:$E$26, MATCH(INDEX($C:$C, ROW()-$D43+1), $C$15:$C$26, 0)) = リスト!$O$9, 5,
    INDEX($E$15:$E$26, MATCH(INDEX($C:$C, ROW()-$D43+1), $C$15:$C$26, 0))
  ),
  IF(AND(ISNUMBER($F43), ISNUMBER($G43)),
    IF(AND(
        $F43 &gt;= $G43,
        IF(INDEX($C:$C, ROW()-$D43+1) = $C$31, $G43 &gt;= 100000, TRUE)
      ),
      "OK", "NG"),
  "-"),
"-")</f>
        <v>-</v>
      </c>
      <c r="Q43" s="60" t="str" cm="1">
        <f t="array" ref="Q43">IF(
  $D43 &gt; IF(
    INDEX($E$15:$E$26, MATCH(INDEX($C:$C, ROW()-$D43+1), $C$15:$C$26, 0)) = リスト!$O$9, 5,
    INDEX($E$15:$E$26, MATCH(INDEX($C:$C, ROW()-$D43+1), $C$15:$C$26, 0))
  ),
  IF(AND($E43="", $F43="", $G43="", $I43="", $J43=""), "OK", "NG"),
"-")</f>
        <v>OK</v>
      </c>
    </row>
    <row r="44" spans="3:17" ht="70.150000000000006" customHeight="1">
      <c r="C44" s="31"/>
      <c r="D44" s="33">
        <v>4</v>
      </c>
      <c r="E44" s="163"/>
      <c r="F44" s="171"/>
      <c r="G44" s="172"/>
      <c r="H44" s="80">
        <f t="shared" si="2"/>
        <v>0</v>
      </c>
      <c r="I44" s="163"/>
      <c r="J44" s="164"/>
      <c r="M44" s="60" t="str" cm="1">
        <f t="array" ref="M44">IF(
  $D44 &lt;= IF(
    INDEX($E$15:$E$26, MATCH(INDEX($C:$C, ROW()-$D44+1), $C$15:$C$26, 0)) = リスト!$O$9, 5,
    INDEX($E$15:$E$26, MATCH(INDEX($C:$C, ROW()-$D44+1), $C$15:$C$26, 0))
  ),
  IF(AND($E44&lt;&gt;"", $F44&lt;&gt;"", $G44&lt;&gt;""),
  "OK", "NG"),
"-")</f>
        <v>-</v>
      </c>
      <c r="N44" s="60" t="str" cm="1">
        <f t="array" ref="N44">IF(AND(
    $D44 &lt;= IF(
      INDEX($E$15:$E$26, MATCH(INDEX($C:$C, ROW()-$D44+1), $C$15:$C$26, 0)) = リスト!$O$9, 5,
      INDEX($E$15:$E$26, MATCH(INDEX($C:$C, ROW()-$D44+1), $C$15:$C$26, 0))
    ),
    $G44 &gt; 0
  ),
  IF(AND($I44&lt;&gt;"", $J44&lt;&gt;""),
  "OK", "NG"),
"-")</f>
        <v>-</v>
      </c>
      <c r="O44" s="60" t="str" cm="1">
        <f t="array" ref="O44">IF(
  $D44 &lt;= IF(
    INDEX($E$15:$E$26, MATCH(INDEX($C:$C, ROW()-$D44+1), $C$15:$C$26, 0)) = リスト!$O$9, 5,
    INDEX($E$15:$E$26, MATCH(INDEX($C:$C, ROW()-$D44+1), $C$15:$C$26, 0))
  ),
  IF(AND(
    LEN(SUBSTITUTE(SUBSTITUTE($E44,CHAR(10),""),CHAR(13),""))&lt;=1000, SUMPRODUCT(--ISNUMBER(FIND({"&lt;";"&gt;";"&amp;";"""";"'"}, $E44)))=0,
    LEN(SUBSTITUTE(SUBSTITUTE($I44,CHAR(10),""),CHAR(13),""))&lt;=1000, SUMPRODUCT(--ISNUMBER(FIND({"&lt;";"&gt;";"&amp;";"""";"'"}, $I44)))=0,
    LEN(SUBSTITUTE(SUBSTITUTE($J44,CHAR(10),""),CHAR(13),""))&lt;=300,  SUMPRODUCT(--ISNUMBER(FIND({"&lt;";"&gt;";"&amp;";"""";"'"}, $J44)))=0,
    OR($F44="", IF(ISNUMBER($F44), AND($F44=INT($F44), $F44&gt;=0, LEN(TEXT($F44,"0"))&lt;=12), FALSE)),
    OR($G44="", IF(ISNUMBER($G44), AND($G44=INT($G44), $G44&gt;=0, LEN(TEXT($G44,"0"))&lt;=12), FALSE))
  ),
  "OK", "NG"),
"-")</f>
        <v>-</v>
      </c>
      <c r="P44" s="60" t="str" cm="1">
        <f t="array" ref="P44">IF(
  $D44 &lt;= IF(
    INDEX($E$15:$E$26, MATCH(INDEX($C:$C, ROW()-$D44+1), $C$15:$C$26, 0)) = リスト!$O$9, 5,
    INDEX($E$15:$E$26, MATCH(INDEX($C:$C, ROW()-$D44+1), $C$15:$C$26, 0))
  ),
  IF(AND(ISNUMBER($F44), ISNUMBER($G44)),
    IF(AND(
        $F44 &gt;= $G44,
        IF(INDEX($C:$C, ROW()-$D44+1) = $C$31, $G44 &gt;= 100000, TRUE)
      ),
      "OK", "NG"),
  "-"),
"-")</f>
        <v>-</v>
      </c>
      <c r="Q44" s="60" t="str" cm="1">
        <f t="array" ref="Q44">IF(
  $D44 &gt; IF(
    INDEX($E$15:$E$26, MATCH(INDEX($C:$C, ROW()-$D44+1), $C$15:$C$26, 0)) = リスト!$O$9, 5,
    INDEX($E$15:$E$26, MATCH(INDEX($C:$C, ROW()-$D44+1), $C$15:$C$26, 0))
  ),
  IF(AND($E44="", $F44="", $G44="", $I44="", $J44=""), "OK", "NG"),
"-")</f>
        <v>OK</v>
      </c>
    </row>
    <row r="45" spans="3:17" ht="70.150000000000006" customHeight="1" thickBot="1">
      <c r="C45" s="32"/>
      <c r="D45" s="33">
        <v>5</v>
      </c>
      <c r="E45" s="166"/>
      <c r="F45" s="175"/>
      <c r="G45" s="176"/>
      <c r="H45" s="81">
        <f t="shared" si="2"/>
        <v>0</v>
      </c>
      <c r="I45" s="166"/>
      <c r="J45" s="95"/>
      <c r="M45" s="60" t="str" cm="1">
        <f t="array" ref="M45">IF(
  $D45 &lt;= IF(
    INDEX($E$15:$E$26, MATCH(INDEX($C:$C, ROW()-$D45+1), $C$15:$C$26, 0)) = リスト!$O$9, 5,
    INDEX($E$15:$E$26, MATCH(INDEX($C:$C, ROW()-$D45+1), $C$15:$C$26, 0))
  ),
  IF(AND($E45&lt;&gt;"", $F45&lt;&gt;"", $G45&lt;&gt;""),
  "OK", "NG"),
"-")</f>
        <v>-</v>
      </c>
      <c r="N45" s="60" t="str" cm="1">
        <f t="array" ref="N45">IF(AND(
    $D45 &lt;= IF(
      INDEX($E$15:$E$26, MATCH(INDEX($C:$C, ROW()-$D45+1), $C$15:$C$26, 0)) = リスト!$O$9, 5,
      INDEX($E$15:$E$26, MATCH(INDEX($C:$C, ROW()-$D45+1), $C$15:$C$26, 0))
    ),
    $G45 &gt; 0
  ),
  IF(AND($I45&lt;&gt;"", $J45&lt;&gt;""),
  "OK", "NG"),
"-")</f>
        <v>-</v>
      </c>
      <c r="O45" s="60" t="str" cm="1">
        <f t="array" ref="O45">IF(
  $D45 &lt;= IF(
    INDEX($E$15:$E$26, MATCH(INDEX($C:$C, ROW()-$D45+1), $C$15:$C$26, 0)) = リスト!$O$9, 5,
    INDEX($E$15:$E$26, MATCH(INDEX($C:$C, ROW()-$D45+1), $C$15:$C$26, 0))
  ),
  IF(AND(
    LEN(SUBSTITUTE(SUBSTITUTE($E45,CHAR(10),""),CHAR(13),""))&lt;=1000, SUMPRODUCT(--ISNUMBER(FIND({"&lt;";"&gt;";"&amp;";"""";"'"}, $E45)))=0,
    LEN(SUBSTITUTE(SUBSTITUTE($I45,CHAR(10),""),CHAR(13),""))&lt;=1000, SUMPRODUCT(--ISNUMBER(FIND({"&lt;";"&gt;";"&amp;";"""";"'"}, $I45)))=0,
    LEN(SUBSTITUTE(SUBSTITUTE($J45,CHAR(10),""),CHAR(13),""))&lt;=300,  SUMPRODUCT(--ISNUMBER(FIND({"&lt;";"&gt;";"&amp;";"""";"'"}, $J45)))=0,
    OR($F45="", IF(ISNUMBER($F45), AND($F45=INT($F45), $F45&gt;=0, LEN(TEXT($F45,"0"))&lt;=12), FALSE)),
    OR($G45="", IF(ISNUMBER($G45), AND($G45=INT($G45), $G45&gt;=0, LEN(TEXT($G45,"0"))&lt;=12), FALSE))
  ),
  "OK", "NG"),
"-")</f>
        <v>-</v>
      </c>
      <c r="P45" s="60" t="str" cm="1">
        <f t="array" ref="P45">IF(
  $D45 &lt;= IF(
    INDEX($E$15:$E$26, MATCH(INDEX($C:$C, ROW()-$D45+1), $C$15:$C$26, 0)) = リスト!$O$9, 5,
    INDEX($E$15:$E$26, MATCH(INDEX($C:$C, ROW()-$D45+1), $C$15:$C$26, 0))
  ),
  IF(AND(ISNUMBER($F45), ISNUMBER($G45)),
    IF(AND(
        $F45 &gt;= $G45,
        IF(INDEX($C:$C, ROW()-$D45+1) = $C$31, $G45 &gt;= 100000, TRUE)
      ),
      "OK", "NG"),
  "-"),
"-")</f>
        <v>-</v>
      </c>
      <c r="Q45" s="60" t="str" cm="1">
        <f t="array" ref="Q45">IF(
  $D45 &gt; IF(
    INDEX($E$15:$E$26, MATCH(INDEX($C:$C, ROW()-$D45+1), $C$15:$C$26, 0)) = リスト!$O$9, 5,
    INDEX($E$15:$E$26, MATCH(INDEX($C:$C, ROW()-$D45+1), $C$15:$C$26, 0))
  ),
  IF(AND($E45="", $F45="", $G45="", $I45="", $J45=""), "OK", "NG"),
"-")</f>
        <v>OK</v>
      </c>
    </row>
    <row r="46" spans="3:17" ht="70.150000000000006" customHeight="1" thickTop="1">
      <c r="C46" s="29" t="s">
        <v>142</v>
      </c>
      <c r="D46" s="33">
        <v>1</v>
      </c>
      <c r="E46" s="161"/>
      <c r="F46" s="167"/>
      <c r="G46" s="168"/>
      <c r="H46" s="79">
        <f t="shared" si="2"/>
        <v>0</v>
      </c>
      <c r="I46" s="161"/>
      <c r="J46" s="93"/>
      <c r="M46" s="60" t="str" cm="1">
        <f t="array" ref="M46">IF(
  $D46 &lt;= IF(
    INDEX($E$15:$E$26, MATCH(INDEX($C:$C, ROW()-$D46+1), $C$15:$C$26, 0)) = リスト!$O$9, 5,
    INDEX($E$15:$E$26, MATCH(INDEX($C:$C, ROW()-$D46+1), $C$15:$C$26, 0))
  ),
  IF(AND($E46&lt;&gt;"", $F46&lt;&gt;"", $G46&lt;&gt;""),
  "OK", "NG"),
"-")</f>
        <v>-</v>
      </c>
      <c r="N46" s="60" t="str" cm="1">
        <f t="array" ref="N46">IF(AND(
    $D46 &lt;= IF(
      INDEX($E$15:$E$26, MATCH(INDEX($C:$C, ROW()-$D46+1), $C$15:$C$26, 0)) = リスト!$O$9, 5,
      INDEX($E$15:$E$26, MATCH(INDEX($C:$C, ROW()-$D46+1), $C$15:$C$26, 0))
    ),
    $G46 &gt; 0
  ),
  IF(AND($I46&lt;&gt;"", $J46&lt;&gt;""),
  "OK", "NG"),
"-")</f>
        <v>-</v>
      </c>
      <c r="O46" s="60" t="str" cm="1">
        <f t="array" ref="O46">IF(
  $D46 &lt;= IF(
    INDEX($E$15:$E$26, MATCH(INDEX($C:$C, ROW()-$D46+1), $C$15:$C$26, 0)) = リスト!$O$9, 5,
    INDEX($E$15:$E$26, MATCH(INDEX($C:$C, ROW()-$D46+1), $C$15:$C$26, 0))
  ),
  IF(AND(
    LEN(SUBSTITUTE(SUBSTITUTE($E46,CHAR(10),""),CHAR(13),""))&lt;=1000, SUMPRODUCT(--ISNUMBER(FIND({"&lt;";"&gt;";"&amp;";"""";"'"}, $E46)))=0,
    LEN(SUBSTITUTE(SUBSTITUTE($I46,CHAR(10),""),CHAR(13),""))&lt;=1000, SUMPRODUCT(--ISNUMBER(FIND({"&lt;";"&gt;";"&amp;";"""";"'"}, $I46)))=0,
    LEN(SUBSTITUTE(SUBSTITUTE($J46,CHAR(10),""),CHAR(13),""))&lt;=300,  SUMPRODUCT(--ISNUMBER(FIND({"&lt;";"&gt;";"&amp;";"""";"'"}, $J46)))=0,
    OR($F46="", IF(ISNUMBER($F46), AND($F46=INT($F46), $F46&gt;=0, LEN(TEXT($F46,"0"))&lt;=12), FALSE)),
    OR($G46="", IF(ISNUMBER($G46), AND($G46=INT($G46), $G46&gt;=0, LEN(TEXT($G46,"0"))&lt;=12), FALSE))
  ),
  "OK", "NG"),
"-")</f>
        <v>-</v>
      </c>
      <c r="P46" s="60" t="str" cm="1">
        <f t="array" ref="P46">IF(
  $D46 &lt;= IF(
    INDEX($E$15:$E$26, MATCH(INDEX($C:$C, ROW()-$D46+1), $C$15:$C$26, 0)) = リスト!$O$9, 5,
    INDEX($E$15:$E$26, MATCH(INDEX($C:$C, ROW()-$D46+1), $C$15:$C$26, 0))
  ),
  IF(AND(ISNUMBER($F46), ISNUMBER($G46)),
    IF(AND(
        $F46 &gt;= $G46,
        IF(INDEX($C:$C, ROW()-$D46+1) = $C$31, $G46 &gt;= 100000, TRUE)
      ),
      "OK", "NG"),
  "-"),
"-")</f>
        <v>-</v>
      </c>
      <c r="Q46" s="60" t="str" cm="1">
        <f t="array" ref="Q46">IF(
  $D46 &gt; IF(
    INDEX($E$15:$E$26, MATCH(INDEX($C:$C, ROW()-$D46+1), $C$15:$C$26, 0)) = リスト!$O$9, 5,
    INDEX($E$15:$E$26, MATCH(INDEX($C:$C, ROW()-$D46+1), $C$15:$C$26, 0))
  ),
  IF(AND($E46="", $F46="", $G46="", $I46="", $J46=""), "OK", "NG"),
"-")</f>
        <v>OK</v>
      </c>
    </row>
    <row r="47" spans="3:17" ht="70.150000000000006" customHeight="1">
      <c r="C47" s="124" t="s">
        <v>207</v>
      </c>
      <c r="D47" s="33">
        <v>2</v>
      </c>
      <c r="E47" s="163"/>
      <c r="F47" s="171"/>
      <c r="G47" s="172"/>
      <c r="H47" s="80">
        <f t="shared" si="2"/>
        <v>0</v>
      </c>
      <c r="I47" s="163"/>
      <c r="J47" s="164"/>
      <c r="M47" s="60" t="str" cm="1">
        <f t="array" ref="M47">IF(
  $D47 &lt;= IF(
    INDEX($E$15:$E$26, MATCH(INDEX($C:$C, ROW()-$D47+1), $C$15:$C$26, 0)) = リスト!$O$9, 5,
    INDEX($E$15:$E$26, MATCH(INDEX($C:$C, ROW()-$D47+1), $C$15:$C$26, 0))
  ),
  IF(AND($E47&lt;&gt;"", $F47&lt;&gt;"", $G47&lt;&gt;""),
  "OK", "NG"),
"-")</f>
        <v>-</v>
      </c>
      <c r="N47" s="60" t="str" cm="1">
        <f t="array" ref="N47">IF(AND(
    $D47 &lt;= IF(
      INDEX($E$15:$E$26, MATCH(INDEX($C:$C, ROW()-$D47+1), $C$15:$C$26, 0)) = リスト!$O$9, 5,
      INDEX($E$15:$E$26, MATCH(INDEX($C:$C, ROW()-$D47+1), $C$15:$C$26, 0))
    ),
    $G47 &gt; 0
  ),
  IF(AND($I47&lt;&gt;"", $J47&lt;&gt;""),
  "OK", "NG"),
"-")</f>
        <v>-</v>
      </c>
      <c r="O47" s="60" t="str" cm="1">
        <f t="array" ref="O47">IF(
  $D47 &lt;= IF(
    INDEX($E$15:$E$26, MATCH(INDEX($C:$C, ROW()-$D47+1), $C$15:$C$26, 0)) = リスト!$O$9, 5,
    INDEX($E$15:$E$26, MATCH(INDEX($C:$C, ROW()-$D47+1), $C$15:$C$26, 0))
  ),
  IF(AND(
    LEN(SUBSTITUTE(SUBSTITUTE($E47,CHAR(10),""),CHAR(13),""))&lt;=1000, SUMPRODUCT(--ISNUMBER(FIND({"&lt;";"&gt;";"&amp;";"""";"'"}, $E47)))=0,
    LEN(SUBSTITUTE(SUBSTITUTE($I47,CHAR(10),""),CHAR(13),""))&lt;=1000, SUMPRODUCT(--ISNUMBER(FIND({"&lt;";"&gt;";"&amp;";"""";"'"}, $I47)))=0,
    LEN(SUBSTITUTE(SUBSTITUTE($J47,CHAR(10),""),CHAR(13),""))&lt;=300,  SUMPRODUCT(--ISNUMBER(FIND({"&lt;";"&gt;";"&amp;";"""";"'"}, $J47)))=0,
    OR($F47="", IF(ISNUMBER($F47), AND($F47=INT($F47), $F47&gt;=0, LEN(TEXT($F47,"0"))&lt;=12), FALSE)),
    OR($G47="", IF(ISNUMBER($G47), AND($G47=INT($G47), $G47&gt;=0, LEN(TEXT($G47,"0"))&lt;=12), FALSE))
  ),
  "OK", "NG"),
"-")</f>
        <v>-</v>
      </c>
      <c r="P47" s="60" t="str" cm="1">
        <f t="array" ref="P47">IF(
  $D47 &lt;= IF(
    INDEX($E$15:$E$26, MATCH(INDEX($C:$C, ROW()-$D47+1), $C$15:$C$26, 0)) = リスト!$O$9, 5,
    INDEX($E$15:$E$26, MATCH(INDEX($C:$C, ROW()-$D47+1), $C$15:$C$26, 0))
  ),
  IF(AND(ISNUMBER($F47), ISNUMBER($G47)),
    IF(AND(
        $F47 &gt;= $G47,
        IF(INDEX($C:$C, ROW()-$D47+1) = $C$31, $G47 &gt;= 100000, TRUE)
      ),
      "OK", "NG"),
  "-"),
"-")</f>
        <v>-</v>
      </c>
      <c r="Q47" s="60" t="str" cm="1">
        <f t="array" ref="Q47">IF(
  $D47 &gt; IF(
    INDEX($E$15:$E$26, MATCH(INDEX($C:$C, ROW()-$D47+1), $C$15:$C$26, 0)) = リスト!$O$9, 5,
    INDEX($E$15:$E$26, MATCH(INDEX($C:$C, ROW()-$D47+1), $C$15:$C$26, 0))
  ),
  IF(AND($E47="", $F47="", $G47="", $I47="", $J47=""), "OK", "NG"),
"-")</f>
        <v>OK</v>
      </c>
    </row>
    <row r="48" spans="3:17" ht="70.150000000000006" customHeight="1">
      <c r="C48" s="31"/>
      <c r="D48" s="33">
        <v>3</v>
      </c>
      <c r="E48" s="163"/>
      <c r="F48" s="171"/>
      <c r="G48" s="172"/>
      <c r="H48" s="80">
        <f t="shared" si="2"/>
        <v>0</v>
      </c>
      <c r="I48" s="163"/>
      <c r="J48" s="164"/>
      <c r="M48" s="60" t="str" cm="1">
        <f t="array" ref="M48">IF(
  $D48 &lt;= IF(
    INDEX($E$15:$E$26, MATCH(INDEX($C:$C, ROW()-$D48+1), $C$15:$C$26, 0)) = リスト!$O$9, 5,
    INDEX($E$15:$E$26, MATCH(INDEX($C:$C, ROW()-$D48+1), $C$15:$C$26, 0))
  ),
  IF(AND($E48&lt;&gt;"", $F48&lt;&gt;"", $G48&lt;&gt;""),
  "OK", "NG"),
"-")</f>
        <v>-</v>
      </c>
      <c r="N48" s="60" t="str" cm="1">
        <f t="array" ref="N48">IF(AND(
    $D48 &lt;= IF(
      INDEX($E$15:$E$26, MATCH(INDEX($C:$C, ROW()-$D48+1), $C$15:$C$26, 0)) = リスト!$O$9, 5,
      INDEX($E$15:$E$26, MATCH(INDEX($C:$C, ROW()-$D48+1), $C$15:$C$26, 0))
    ),
    $G48 &gt; 0
  ),
  IF(AND($I48&lt;&gt;"", $J48&lt;&gt;""),
  "OK", "NG"),
"-")</f>
        <v>-</v>
      </c>
      <c r="O48" s="60" t="str" cm="1">
        <f t="array" ref="O48">IF(
  $D48 &lt;= IF(
    INDEX($E$15:$E$26, MATCH(INDEX($C:$C, ROW()-$D48+1), $C$15:$C$26, 0)) = リスト!$O$9, 5,
    INDEX($E$15:$E$26, MATCH(INDEX($C:$C, ROW()-$D48+1), $C$15:$C$26, 0))
  ),
  IF(AND(
    LEN(SUBSTITUTE(SUBSTITUTE($E48,CHAR(10),""),CHAR(13),""))&lt;=1000, SUMPRODUCT(--ISNUMBER(FIND({"&lt;";"&gt;";"&amp;";"""";"'"}, $E48)))=0,
    LEN(SUBSTITUTE(SUBSTITUTE($I48,CHAR(10),""),CHAR(13),""))&lt;=1000, SUMPRODUCT(--ISNUMBER(FIND({"&lt;";"&gt;";"&amp;";"""";"'"}, $I48)))=0,
    LEN(SUBSTITUTE(SUBSTITUTE($J48,CHAR(10),""),CHAR(13),""))&lt;=300,  SUMPRODUCT(--ISNUMBER(FIND({"&lt;";"&gt;";"&amp;";"""";"'"}, $J48)))=0,
    OR($F48="", IF(ISNUMBER($F48), AND($F48=INT($F48), $F48&gt;=0, LEN(TEXT($F48,"0"))&lt;=12), FALSE)),
    OR($G48="", IF(ISNUMBER($G48), AND($G48=INT($G48), $G48&gt;=0, LEN(TEXT($G48,"0"))&lt;=12), FALSE))
  ),
  "OK", "NG"),
"-")</f>
        <v>-</v>
      </c>
      <c r="P48" s="60" t="str" cm="1">
        <f t="array" ref="P48">IF(
  $D48 &lt;= IF(
    INDEX($E$15:$E$26, MATCH(INDEX($C:$C, ROW()-$D48+1), $C$15:$C$26, 0)) = リスト!$O$9, 5,
    INDEX($E$15:$E$26, MATCH(INDEX($C:$C, ROW()-$D48+1), $C$15:$C$26, 0))
  ),
  IF(AND(ISNUMBER($F48), ISNUMBER($G48)),
    IF(AND(
        $F48 &gt;= $G48,
        IF(INDEX($C:$C, ROW()-$D48+1) = $C$31, $G48 &gt;= 100000, TRUE)
      ),
      "OK", "NG"),
  "-"),
"-")</f>
        <v>-</v>
      </c>
      <c r="Q48" s="60" t="str" cm="1">
        <f t="array" ref="Q48">IF(
  $D48 &gt; IF(
    INDEX($E$15:$E$26, MATCH(INDEX($C:$C, ROW()-$D48+1), $C$15:$C$26, 0)) = リスト!$O$9, 5,
    INDEX($E$15:$E$26, MATCH(INDEX($C:$C, ROW()-$D48+1), $C$15:$C$26, 0))
  ),
  IF(AND($E48="", $F48="", $G48="", $I48="", $J48=""), "OK", "NG"),
"-")</f>
        <v>OK</v>
      </c>
    </row>
    <row r="49" spans="3:17" ht="70.150000000000006" customHeight="1">
      <c r="C49" s="31"/>
      <c r="D49" s="33">
        <v>4</v>
      </c>
      <c r="E49" s="163"/>
      <c r="F49" s="171"/>
      <c r="G49" s="172"/>
      <c r="H49" s="80">
        <f t="shared" si="2"/>
        <v>0</v>
      </c>
      <c r="I49" s="163"/>
      <c r="J49" s="164"/>
      <c r="M49" s="60" t="str" cm="1">
        <f t="array" ref="M49">IF(
  $D49 &lt;= IF(
    INDEX($E$15:$E$26, MATCH(INDEX($C:$C, ROW()-$D49+1), $C$15:$C$26, 0)) = リスト!$O$9, 5,
    INDEX($E$15:$E$26, MATCH(INDEX($C:$C, ROW()-$D49+1), $C$15:$C$26, 0))
  ),
  IF(AND($E49&lt;&gt;"", $F49&lt;&gt;"", $G49&lt;&gt;""),
  "OK", "NG"),
"-")</f>
        <v>-</v>
      </c>
      <c r="N49" s="60" t="str" cm="1">
        <f t="array" ref="N49">IF(AND(
    $D49 &lt;= IF(
      INDEX($E$15:$E$26, MATCH(INDEX($C:$C, ROW()-$D49+1), $C$15:$C$26, 0)) = リスト!$O$9, 5,
      INDEX($E$15:$E$26, MATCH(INDEX($C:$C, ROW()-$D49+1), $C$15:$C$26, 0))
    ),
    $G49 &gt; 0
  ),
  IF(AND($I49&lt;&gt;"", $J49&lt;&gt;""),
  "OK", "NG"),
"-")</f>
        <v>-</v>
      </c>
      <c r="O49" s="60" t="str" cm="1">
        <f t="array" ref="O49">IF(
  $D49 &lt;= IF(
    INDEX($E$15:$E$26, MATCH(INDEX($C:$C, ROW()-$D49+1), $C$15:$C$26, 0)) = リスト!$O$9, 5,
    INDEX($E$15:$E$26, MATCH(INDEX($C:$C, ROW()-$D49+1), $C$15:$C$26, 0))
  ),
  IF(AND(
    LEN(SUBSTITUTE(SUBSTITUTE($E49,CHAR(10),""),CHAR(13),""))&lt;=1000, SUMPRODUCT(--ISNUMBER(FIND({"&lt;";"&gt;";"&amp;";"""";"'"}, $E49)))=0,
    LEN(SUBSTITUTE(SUBSTITUTE($I49,CHAR(10),""),CHAR(13),""))&lt;=1000, SUMPRODUCT(--ISNUMBER(FIND({"&lt;";"&gt;";"&amp;";"""";"'"}, $I49)))=0,
    LEN(SUBSTITUTE(SUBSTITUTE($J49,CHAR(10),""),CHAR(13),""))&lt;=300,  SUMPRODUCT(--ISNUMBER(FIND({"&lt;";"&gt;";"&amp;";"""";"'"}, $J49)))=0,
    OR($F49="", IF(ISNUMBER($F49), AND($F49=INT($F49), $F49&gt;=0, LEN(TEXT($F49,"0"))&lt;=12), FALSE)),
    OR($G49="", IF(ISNUMBER($G49), AND($G49=INT($G49), $G49&gt;=0, LEN(TEXT($G49,"0"))&lt;=12), FALSE))
  ),
  "OK", "NG"),
"-")</f>
        <v>-</v>
      </c>
      <c r="P49" s="60" t="str" cm="1">
        <f t="array" ref="P49">IF(
  $D49 &lt;= IF(
    INDEX($E$15:$E$26, MATCH(INDEX($C:$C, ROW()-$D49+1), $C$15:$C$26, 0)) = リスト!$O$9, 5,
    INDEX($E$15:$E$26, MATCH(INDEX($C:$C, ROW()-$D49+1), $C$15:$C$26, 0))
  ),
  IF(AND(ISNUMBER($F49), ISNUMBER($G49)),
    IF(AND(
        $F49 &gt;= $G49,
        IF(INDEX($C:$C, ROW()-$D49+1) = $C$31, $G49 &gt;= 100000, TRUE)
      ),
      "OK", "NG"),
  "-"),
"-")</f>
        <v>-</v>
      </c>
      <c r="Q49" s="60" t="str" cm="1">
        <f t="array" ref="Q49">IF(
  $D49 &gt; IF(
    INDEX($E$15:$E$26, MATCH(INDEX($C:$C, ROW()-$D49+1), $C$15:$C$26, 0)) = リスト!$O$9, 5,
    INDEX($E$15:$E$26, MATCH(INDEX($C:$C, ROW()-$D49+1), $C$15:$C$26, 0))
  ),
  IF(AND($E49="", $F49="", $G49="", $I49="", $J49=""), "OK", "NG"),
"-")</f>
        <v>OK</v>
      </c>
    </row>
    <row r="50" spans="3:17" ht="70.150000000000006" customHeight="1" thickBot="1">
      <c r="C50" s="32"/>
      <c r="D50" s="33">
        <v>5</v>
      </c>
      <c r="E50" s="166"/>
      <c r="F50" s="175"/>
      <c r="G50" s="176"/>
      <c r="H50" s="81">
        <f t="shared" si="2"/>
        <v>0</v>
      </c>
      <c r="I50" s="166"/>
      <c r="J50" s="95"/>
      <c r="M50" s="60" t="str" cm="1">
        <f t="array" ref="M50">IF(
  $D50 &lt;= IF(
    INDEX($E$15:$E$26, MATCH(INDEX($C:$C, ROW()-$D50+1), $C$15:$C$26, 0)) = リスト!$O$9, 5,
    INDEX($E$15:$E$26, MATCH(INDEX($C:$C, ROW()-$D50+1), $C$15:$C$26, 0))
  ),
  IF(AND($E50&lt;&gt;"", $F50&lt;&gt;"", $G50&lt;&gt;""),
  "OK", "NG"),
"-")</f>
        <v>-</v>
      </c>
      <c r="N50" s="60" t="str" cm="1">
        <f t="array" ref="N50">IF(AND(
    $D50 &lt;= IF(
      INDEX($E$15:$E$26, MATCH(INDEX($C:$C, ROW()-$D50+1), $C$15:$C$26, 0)) = リスト!$O$9, 5,
      INDEX($E$15:$E$26, MATCH(INDEX($C:$C, ROW()-$D50+1), $C$15:$C$26, 0))
    ),
    $G50 &gt; 0
  ),
  IF(AND($I50&lt;&gt;"", $J50&lt;&gt;""),
  "OK", "NG"),
"-")</f>
        <v>-</v>
      </c>
      <c r="O50" s="60" t="str" cm="1">
        <f t="array" ref="O50">IF(
  $D50 &lt;= IF(
    INDEX($E$15:$E$26, MATCH(INDEX($C:$C, ROW()-$D50+1), $C$15:$C$26, 0)) = リスト!$O$9, 5,
    INDEX($E$15:$E$26, MATCH(INDEX($C:$C, ROW()-$D50+1), $C$15:$C$26, 0))
  ),
  IF(AND(
    LEN(SUBSTITUTE(SUBSTITUTE($E50,CHAR(10),""),CHAR(13),""))&lt;=1000, SUMPRODUCT(--ISNUMBER(FIND({"&lt;";"&gt;";"&amp;";"""";"'"}, $E50)))=0,
    LEN(SUBSTITUTE(SUBSTITUTE($I50,CHAR(10),""),CHAR(13),""))&lt;=1000, SUMPRODUCT(--ISNUMBER(FIND({"&lt;";"&gt;";"&amp;";"""";"'"}, $I50)))=0,
    LEN(SUBSTITUTE(SUBSTITUTE($J50,CHAR(10),""),CHAR(13),""))&lt;=300,  SUMPRODUCT(--ISNUMBER(FIND({"&lt;";"&gt;";"&amp;";"""";"'"}, $J50)))=0,
    OR($F50="", IF(ISNUMBER($F50), AND($F50=INT($F50), $F50&gt;=0, LEN(TEXT($F50,"0"))&lt;=12), FALSE)),
    OR($G50="", IF(ISNUMBER($G50), AND($G50=INT($G50), $G50&gt;=0, LEN(TEXT($G50,"0"))&lt;=12), FALSE))
  ),
  "OK", "NG"),
"-")</f>
        <v>-</v>
      </c>
      <c r="P50" s="60" t="str" cm="1">
        <f t="array" ref="P50">IF(
  $D50 &lt;= IF(
    INDEX($E$15:$E$26, MATCH(INDEX($C:$C, ROW()-$D50+1), $C$15:$C$26, 0)) = リスト!$O$9, 5,
    INDEX($E$15:$E$26, MATCH(INDEX($C:$C, ROW()-$D50+1), $C$15:$C$26, 0))
  ),
  IF(AND(ISNUMBER($F50), ISNUMBER($G50)),
    IF(AND(
        $F50 &gt;= $G50,
        IF(INDEX($C:$C, ROW()-$D50+1) = $C$31, $G50 &gt;= 100000, TRUE)
      ),
      "OK", "NG"),
  "-"),
"-")</f>
        <v>-</v>
      </c>
      <c r="Q50" s="60" t="str" cm="1">
        <f t="array" ref="Q50">IF(
  $D50 &gt; IF(
    INDEX($E$15:$E$26, MATCH(INDEX($C:$C, ROW()-$D50+1), $C$15:$C$26, 0)) = リスト!$O$9, 5,
    INDEX($E$15:$E$26, MATCH(INDEX($C:$C, ROW()-$D50+1), $C$15:$C$26, 0))
  ),
  IF(AND($E50="", $F50="", $G50="", $I50="", $J50=""), "OK", "NG"),
"-")</f>
        <v>OK</v>
      </c>
    </row>
    <row r="51" spans="3:17" ht="105.75" thickTop="1">
      <c r="C51" s="29" t="s">
        <v>143</v>
      </c>
      <c r="D51" s="33">
        <v>1</v>
      </c>
      <c r="E51" s="161" t="s">
        <v>208</v>
      </c>
      <c r="F51" s="167">
        <v>880000</v>
      </c>
      <c r="G51" s="168">
        <v>800000</v>
      </c>
      <c r="H51" s="79">
        <f t="shared" si="2"/>
        <v>533333</v>
      </c>
      <c r="I51" s="161" t="s">
        <v>209</v>
      </c>
      <c r="J51" s="93" t="s">
        <v>210</v>
      </c>
      <c r="M51" s="60" t="str" cm="1">
        <f t="array" ref="M51">IF(
  $D51 &lt;= IF(
    INDEX($E$15:$E$26, MATCH(INDEX($C:$C, ROW()-$D51+1), $C$15:$C$26, 0)) = リスト!$O$9, 5,
    INDEX($E$15:$E$26, MATCH(INDEX($C:$C, ROW()-$D51+1), $C$15:$C$26, 0))
  ),
  IF(AND($E51&lt;&gt;"", $F51&lt;&gt;"", $G51&lt;&gt;""),
  "OK", "NG"),
"-")</f>
        <v>OK</v>
      </c>
      <c r="N51" s="60" t="str" cm="1">
        <f t="array" ref="N51">IF(AND(
    $D51 &lt;= IF(
      INDEX($E$15:$E$26, MATCH(INDEX($C:$C, ROW()-$D51+1), $C$15:$C$26, 0)) = リスト!$O$9, 5,
      INDEX($E$15:$E$26, MATCH(INDEX($C:$C, ROW()-$D51+1), $C$15:$C$26, 0))
    ),
    $G51 &gt; 0
  ),
  IF(AND($I51&lt;&gt;"", $J51&lt;&gt;""),
  "OK", "NG"),
"-")</f>
        <v>OK</v>
      </c>
      <c r="O51" s="60" t="str" cm="1">
        <f t="array" ref="O51">IF(
  $D51 &lt;= IF(
    INDEX($E$15:$E$26, MATCH(INDEX($C:$C, ROW()-$D51+1), $C$15:$C$26, 0)) = リスト!$O$9, 5,
    INDEX($E$15:$E$26, MATCH(INDEX($C:$C, ROW()-$D51+1), $C$15:$C$26, 0))
  ),
  IF(AND(
    LEN(SUBSTITUTE(SUBSTITUTE($E51,CHAR(10),""),CHAR(13),""))&lt;=1000, SUMPRODUCT(--ISNUMBER(FIND({"&lt;";"&gt;";"&amp;";"""";"'"}, $E51)))=0,
    LEN(SUBSTITUTE(SUBSTITUTE($I51,CHAR(10),""),CHAR(13),""))&lt;=1000, SUMPRODUCT(--ISNUMBER(FIND({"&lt;";"&gt;";"&amp;";"""";"'"}, $I51)))=0,
    LEN(SUBSTITUTE(SUBSTITUTE($J51,CHAR(10),""),CHAR(13),""))&lt;=300,  SUMPRODUCT(--ISNUMBER(FIND({"&lt;";"&gt;";"&amp;";"""";"'"}, $J51)))=0,
    OR($F51="", IF(ISNUMBER($F51), AND($F51=INT($F51), $F51&gt;=0, LEN(TEXT($F51,"0"))&lt;=12), FALSE)),
    OR($G51="", IF(ISNUMBER($G51), AND($G51=INT($G51), $G51&gt;=0, LEN(TEXT($G51,"0"))&lt;=12), FALSE))
  ),
  "OK", "NG"),
"-")</f>
        <v>OK</v>
      </c>
      <c r="P51" s="60" t="str" cm="1">
        <f t="array" ref="P51">IF(
  $D51 &lt;= IF(
    INDEX($E$15:$E$26, MATCH(INDEX($C:$C, ROW()-$D51+1), $C$15:$C$26, 0)) = リスト!$O$9, 5,
    INDEX($E$15:$E$26, MATCH(INDEX($C:$C, ROW()-$D51+1), $C$15:$C$26, 0))
  ),
  IF(AND(ISNUMBER($F51), ISNUMBER($G51)),
    IF(AND(
        $F51 &gt;= $G51,
        IF(INDEX($C:$C, ROW()-$D51+1) = $C$31, $G51 &gt;= 100000, TRUE)
      ),
      "OK", "NG"),
  "-"),
"-")</f>
        <v>OK</v>
      </c>
      <c r="Q51" s="60" t="str" cm="1">
        <f t="array" ref="Q51">IF(
  $D51 &gt; IF(
    INDEX($E$15:$E$26, MATCH(INDEX($C:$C, ROW()-$D51+1), $C$15:$C$26, 0)) = リスト!$O$9, 5,
    INDEX($E$15:$E$26, MATCH(INDEX($C:$C, ROW()-$D51+1), $C$15:$C$26, 0))
  ),
  IF(AND($E51="", $F51="", $G51="", $I51="", $J51=""), "OK", "NG"),
"-")</f>
        <v>-</v>
      </c>
    </row>
    <row r="52" spans="3:17" ht="70.150000000000006" customHeight="1">
      <c r="C52" s="124" t="s">
        <v>207</v>
      </c>
      <c r="D52" s="33">
        <v>2</v>
      </c>
      <c r="E52" s="163"/>
      <c r="F52" s="171"/>
      <c r="G52" s="172"/>
      <c r="H52" s="80">
        <f t="shared" si="2"/>
        <v>0</v>
      </c>
      <c r="I52" s="163"/>
      <c r="J52" s="164"/>
      <c r="M52" s="60" t="str" cm="1">
        <f t="array" ref="M52">IF(
  $D52 &lt;= IF(
    INDEX($E$15:$E$26, MATCH(INDEX($C:$C, ROW()-$D52+1), $C$15:$C$26, 0)) = リスト!$O$9, 5,
    INDEX($E$15:$E$26, MATCH(INDEX($C:$C, ROW()-$D52+1), $C$15:$C$26, 0))
  ),
  IF(AND($E52&lt;&gt;"", $F52&lt;&gt;"", $G52&lt;&gt;""),
  "OK", "NG"),
"-")</f>
        <v>-</v>
      </c>
      <c r="N52" s="60" t="str" cm="1">
        <f t="array" ref="N52">IF(AND(
    $D52 &lt;= IF(
      INDEX($E$15:$E$26, MATCH(INDEX($C:$C, ROW()-$D52+1), $C$15:$C$26, 0)) = リスト!$O$9, 5,
      INDEX($E$15:$E$26, MATCH(INDEX($C:$C, ROW()-$D52+1), $C$15:$C$26, 0))
    ),
    $G52 &gt; 0
  ),
  IF(AND($I52&lt;&gt;"", $J52&lt;&gt;""),
  "OK", "NG"),
"-")</f>
        <v>-</v>
      </c>
      <c r="O52" s="60" t="str" cm="1">
        <f t="array" ref="O52">IF(
  $D52 &lt;= IF(
    INDEX($E$15:$E$26, MATCH(INDEX($C:$C, ROW()-$D52+1), $C$15:$C$26, 0)) = リスト!$O$9, 5,
    INDEX($E$15:$E$26, MATCH(INDEX($C:$C, ROW()-$D52+1), $C$15:$C$26, 0))
  ),
  IF(AND(
    LEN(SUBSTITUTE(SUBSTITUTE($E52,CHAR(10),""),CHAR(13),""))&lt;=1000, SUMPRODUCT(--ISNUMBER(FIND({"&lt;";"&gt;";"&amp;";"""";"'"}, $E52)))=0,
    LEN(SUBSTITUTE(SUBSTITUTE($I52,CHAR(10),""),CHAR(13),""))&lt;=1000, SUMPRODUCT(--ISNUMBER(FIND({"&lt;";"&gt;";"&amp;";"""";"'"}, $I52)))=0,
    LEN(SUBSTITUTE(SUBSTITUTE($J52,CHAR(10),""),CHAR(13),""))&lt;=300,  SUMPRODUCT(--ISNUMBER(FIND({"&lt;";"&gt;";"&amp;";"""";"'"}, $J52)))=0,
    OR($F52="", IF(ISNUMBER($F52), AND($F52=INT($F52), $F52&gt;=0, LEN(TEXT($F52,"0"))&lt;=12), FALSE)),
    OR($G52="", IF(ISNUMBER($G52), AND($G52=INT($G52), $G52&gt;=0, LEN(TEXT($G52,"0"))&lt;=12), FALSE))
  ),
  "OK", "NG"),
"-")</f>
        <v>-</v>
      </c>
      <c r="P52" s="60" t="str" cm="1">
        <f t="array" ref="P52">IF(
  $D52 &lt;= IF(
    INDEX($E$15:$E$26, MATCH(INDEX($C:$C, ROW()-$D52+1), $C$15:$C$26, 0)) = リスト!$O$9, 5,
    INDEX($E$15:$E$26, MATCH(INDEX($C:$C, ROW()-$D52+1), $C$15:$C$26, 0))
  ),
  IF(AND(ISNUMBER($F52), ISNUMBER($G52)),
    IF(AND(
        $F52 &gt;= $G52,
        IF(INDEX($C:$C, ROW()-$D52+1) = $C$31, $G52 &gt;= 100000, TRUE)
      ),
      "OK", "NG"),
  "-"),
"-")</f>
        <v>-</v>
      </c>
      <c r="Q52" s="60" t="str" cm="1">
        <f t="array" ref="Q52">IF(
  $D52 &gt; IF(
    INDEX($E$15:$E$26, MATCH(INDEX($C:$C, ROW()-$D52+1), $C$15:$C$26, 0)) = リスト!$O$9, 5,
    INDEX($E$15:$E$26, MATCH(INDEX($C:$C, ROW()-$D52+1), $C$15:$C$26, 0))
  ),
  IF(AND($E52="", $F52="", $G52="", $I52="", $J52=""), "OK", "NG"),
"-")</f>
        <v>OK</v>
      </c>
    </row>
    <row r="53" spans="3:17" ht="70.150000000000006" customHeight="1">
      <c r="C53" s="31"/>
      <c r="D53" s="33">
        <v>3</v>
      </c>
      <c r="E53" s="163"/>
      <c r="F53" s="171"/>
      <c r="G53" s="172"/>
      <c r="H53" s="80">
        <f t="shared" si="2"/>
        <v>0</v>
      </c>
      <c r="I53" s="163"/>
      <c r="J53" s="164"/>
      <c r="M53" s="60" t="str" cm="1">
        <f t="array" ref="M53">IF(
  $D53 &lt;= IF(
    INDEX($E$15:$E$26, MATCH(INDEX($C:$C, ROW()-$D53+1), $C$15:$C$26, 0)) = リスト!$O$9, 5,
    INDEX($E$15:$E$26, MATCH(INDEX($C:$C, ROW()-$D53+1), $C$15:$C$26, 0))
  ),
  IF(AND($E53&lt;&gt;"", $F53&lt;&gt;"", $G53&lt;&gt;""),
  "OK", "NG"),
"-")</f>
        <v>-</v>
      </c>
      <c r="N53" s="60" t="str" cm="1">
        <f t="array" ref="N53">IF(AND(
    $D53 &lt;= IF(
      INDEX($E$15:$E$26, MATCH(INDEX($C:$C, ROW()-$D53+1), $C$15:$C$26, 0)) = リスト!$O$9, 5,
      INDEX($E$15:$E$26, MATCH(INDEX($C:$C, ROW()-$D53+1), $C$15:$C$26, 0))
    ),
    $G53 &gt; 0
  ),
  IF(AND($I53&lt;&gt;"", $J53&lt;&gt;""),
  "OK", "NG"),
"-")</f>
        <v>-</v>
      </c>
      <c r="O53" s="60" t="str" cm="1">
        <f t="array" ref="O53">IF(
  $D53 &lt;= IF(
    INDEX($E$15:$E$26, MATCH(INDEX($C:$C, ROW()-$D53+1), $C$15:$C$26, 0)) = リスト!$O$9, 5,
    INDEX($E$15:$E$26, MATCH(INDEX($C:$C, ROW()-$D53+1), $C$15:$C$26, 0))
  ),
  IF(AND(
    LEN(SUBSTITUTE(SUBSTITUTE($E53,CHAR(10),""),CHAR(13),""))&lt;=1000, SUMPRODUCT(--ISNUMBER(FIND({"&lt;";"&gt;";"&amp;";"""";"'"}, $E53)))=0,
    LEN(SUBSTITUTE(SUBSTITUTE($I53,CHAR(10),""),CHAR(13),""))&lt;=1000, SUMPRODUCT(--ISNUMBER(FIND({"&lt;";"&gt;";"&amp;";"""";"'"}, $I53)))=0,
    LEN(SUBSTITUTE(SUBSTITUTE($J53,CHAR(10),""),CHAR(13),""))&lt;=300,  SUMPRODUCT(--ISNUMBER(FIND({"&lt;";"&gt;";"&amp;";"""";"'"}, $J53)))=0,
    OR($F53="", IF(ISNUMBER($F53), AND($F53=INT($F53), $F53&gt;=0, LEN(TEXT($F53,"0"))&lt;=12), FALSE)),
    OR($G53="", IF(ISNUMBER($G53), AND($G53=INT($G53), $G53&gt;=0, LEN(TEXT($G53,"0"))&lt;=12), FALSE))
  ),
  "OK", "NG"),
"-")</f>
        <v>-</v>
      </c>
      <c r="P53" s="60" t="str" cm="1">
        <f t="array" ref="P53">IF(
  $D53 &lt;= IF(
    INDEX($E$15:$E$26, MATCH(INDEX($C:$C, ROW()-$D53+1), $C$15:$C$26, 0)) = リスト!$O$9, 5,
    INDEX($E$15:$E$26, MATCH(INDEX($C:$C, ROW()-$D53+1), $C$15:$C$26, 0))
  ),
  IF(AND(ISNUMBER($F53), ISNUMBER($G53)),
    IF(AND(
        $F53 &gt;= $G53,
        IF(INDEX($C:$C, ROW()-$D53+1) = $C$31, $G53 &gt;= 100000, TRUE)
      ),
      "OK", "NG"),
  "-"),
"-")</f>
        <v>-</v>
      </c>
      <c r="Q53" s="60" t="str" cm="1">
        <f t="array" ref="Q53">IF(
  $D53 &gt; IF(
    INDEX($E$15:$E$26, MATCH(INDEX($C:$C, ROW()-$D53+1), $C$15:$C$26, 0)) = リスト!$O$9, 5,
    INDEX($E$15:$E$26, MATCH(INDEX($C:$C, ROW()-$D53+1), $C$15:$C$26, 0))
  ),
  IF(AND($E53="", $F53="", $G53="", $I53="", $J53=""), "OK", "NG"),
"-")</f>
        <v>OK</v>
      </c>
    </row>
    <row r="54" spans="3:17" ht="70.150000000000006" customHeight="1">
      <c r="C54" s="31"/>
      <c r="D54" s="33">
        <v>4</v>
      </c>
      <c r="E54" s="163"/>
      <c r="F54" s="171"/>
      <c r="G54" s="172"/>
      <c r="H54" s="80">
        <f t="shared" si="2"/>
        <v>0</v>
      </c>
      <c r="I54" s="163"/>
      <c r="J54" s="164"/>
      <c r="M54" s="60" t="str" cm="1">
        <f t="array" ref="M54">IF(
  $D54 &lt;= IF(
    INDEX($E$15:$E$26, MATCH(INDEX($C:$C, ROW()-$D54+1), $C$15:$C$26, 0)) = リスト!$O$9, 5,
    INDEX($E$15:$E$26, MATCH(INDEX($C:$C, ROW()-$D54+1), $C$15:$C$26, 0))
  ),
  IF(AND($E54&lt;&gt;"", $F54&lt;&gt;"", $G54&lt;&gt;""),
  "OK", "NG"),
"-")</f>
        <v>-</v>
      </c>
      <c r="N54" s="60" t="str" cm="1">
        <f t="array" ref="N54">IF(AND(
    $D54 &lt;= IF(
      INDEX($E$15:$E$26, MATCH(INDEX($C:$C, ROW()-$D54+1), $C$15:$C$26, 0)) = リスト!$O$9, 5,
      INDEX($E$15:$E$26, MATCH(INDEX($C:$C, ROW()-$D54+1), $C$15:$C$26, 0))
    ),
    $G54 &gt; 0
  ),
  IF(AND($I54&lt;&gt;"", $J54&lt;&gt;""),
  "OK", "NG"),
"-")</f>
        <v>-</v>
      </c>
      <c r="O54" s="60" t="str" cm="1">
        <f t="array" ref="O54">IF(
  $D54 &lt;= IF(
    INDEX($E$15:$E$26, MATCH(INDEX($C:$C, ROW()-$D54+1), $C$15:$C$26, 0)) = リスト!$O$9, 5,
    INDEX($E$15:$E$26, MATCH(INDEX($C:$C, ROW()-$D54+1), $C$15:$C$26, 0))
  ),
  IF(AND(
    LEN(SUBSTITUTE(SUBSTITUTE($E54,CHAR(10),""),CHAR(13),""))&lt;=1000, SUMPRODUCT(--ISNUMBER(FIND({"&lt;";"&gt;";"&amp;";"""";"'"}, $E54)))=0,
    LEN(SUBSTITUTE(SUBSTITUTE($I54,CHAR(10),""),CHAR(13),""))&lt;=1000, SUMPRODUCT(--ISNUMBER(FIND({"&lt;";"&gt;";"&amp;";"""";"'"}, $I54)))=0,
    LEN(SUBSTITUTE(SUBSTITUTE($J54,CHAR(10),""),CHAR(13),""))&lt;=300,  SUMPRODUCT(--ISNUMBER(FIND({"&lt;";"&gt;";"&amp;";"""";"'"}, $J54)))=0,
    OR($F54="", IF(ISNUMBER($F54), AND($F54=INT($F54), $F54&gt;=0, LEN(TEXT($F54,"0"))&lt;=12), FALSE)),
    OR($G54="", IF(ISNUMBER($G54), AND($G54=INT($G54), $G54&gt;=0, LEN(TEXT($G54,"0"))&lt;=12), FALSE))
  ),
  "OK", "NG"),
"-")</f>
        <v>-</v>
      </c>
      <c r="P54" s="60" t="str" cm="1">
        <f t="array" ref="P54">IF(
  $D54 &lt;= IF(
    INDEX($E$15:$E$26, MATCH(INDEX($C:$C, ROW()-$D54+1), $C$15:$C$26, 0)) = リスト!$O$9, 5,
    INDEX($E$15:$E$26, MATCH(INDEX($C:$C, ROW()-$D54+1), $C$15:$C$26, 0))
  ),
  IF(AND(ISNUMBER($F54), ISNUMBER($G54)),
    IF(AND(
        $F54 &gt;= $G54,
        IF(INDEX($C:$C, ROW()-$D54+1) = $C$31, $G54 &gt;= 100000, TRUE)
      ),
      "OK", "NG"),
  "-"),
"-")</f>
        <v>-</v>
      </c>
      <c r="Q54" s="60" t="str" cm="1">
        <f t="array" ref="Q54">IF(
  $D54 &gt; IF(
    INDEX($E$15:$E$26, MATCH(INDEX($C:$C, ROW()-$D54+1), $C$15:$C$26, 0)) = リスト!$O$9, 5,
    INDEX($E$15:$E$26, MATCH(INDEX($C:$C, ROW()-$D54+1), $C$15:$C$26, 0))
  ),
  IF(AND($E54="", $F54="", $G54="", $I54="", $J54=""), "OK", "NG"),
"-")</f>
        <v>OK</v>
      </c>
    </row>
    <row r="55" spans="3:17" ht="70.150000000000006" customHeight="1" thickBot="1">
      <c r="C55" s="32"/>
      <c r="D55" s="33">
        <v>5</v>
      </c>
      <c r="E55" s="166"/>
      <c r="F55" s="175"/>
      <c r="G55" s="176"/>
      <c r="H55" s="81">
        <f t="shared" si="2"/>
        <v>0</v>
      </c>
      <c r="I55" s="166"/>
      <c r="J55" s="95"/>
      <c r="M55" s="60" t="str" cm="1">
        <f t="array" ref="M55">IF(
  $D55 &lt;= IF(
    INDEX($E$15:$E$26, MATCH(INDEX($C:$C, ROW()-$D55+1), $C$15:$C$26, 0)) = リスト!$O$9, 5,
    INDEX($E$15:$E$26, MATCH(INDEX($C:$C, ROW()-$D55+1), $C$15:$C$26, 0))
  ),
  IF(AND($E55&lt;&gt;"", $F55&lt;&gt;"", $G55&lt;&gt;""),
  "OK", "NG"),
"-")</f>
        <v>-</v>
      </c>
      <c r="N55" s="60" t="str" cm="1">
        <f t="array" ref="N55">IF(AND(
    $D55 &lt;= IF(
      INDEX($E$15:$E$26, MATCH(INDEX($C:$C, ROW()-$D55+1), $C$15:$C$26, 0)) = リスト!$O$9, 5,
      INDEX($E$15:$E$26, MATCH(INDEX($C:$C, ROW()-$D55+1), $C$15:$C$26, 0))
    ),
    $G55 &gt; 0
  ),
  IF(AND($I55&lt;&gt;"", $J55&lt;&gt;""),
  "OK", "NG"),
"-")</f>
        <v>-</v>
      </c>
      <c r="O55" s="60" t="str" cm="1">
        <f t="array" ref="O55">IF(
  $D55 &lt;= IF(
    INDEX($E$15:$E$26, MATCH(INDEX($C:$C, ROW()-$D55+1), $C$15:$C$26, 0)) = リスト!$O$9, 5,
    INDEX($E$15:$E$26, MATCH(INDEX($C:$C, ROW()-$D55+1), $C$15:$C$26, 0))
  ),
  IF(AND(
    LEN(SUBSTITUTE(SUBSTITUTE($E55,CHAR(10),""),CHAR(13),""))&lt;=1000, SUMPRODUCT(--ISNUMBER(FIND({"&lt;";"&gt;";"&amp;";"""";"'"}, $E55)))=0,
    LEN(SUBSTITUTE(SUBSTITUTE($I55,CHAR(10),""),CHAR(13),""))&lt;=1000, SUMPRODUCT(--ISNUMBER(FIND({"&lt;";"&gt;";"&amp;";"""";"'"}, $I55)))=0,
    LEN(SUBSTITUTE(SUBSTITUTE($J55,CHAR(10),""),CHAR(13),""))&lt;=300,  SUMPRODUCT(--ISNUMBER(FIND({"&lt;";"&gt;";"&amp;";"""";"'"}, $J55)))=0,
    OR($F55="", IF(ISNUMBER($F55), AND($F55=INT($F55), $F55&gt;=0, LEN(TEXT($F55,"0"))&lt;=12), FALSE)),
    OR($G55="", IF(ISNUMBER($G55), AND($G55=INT($G55), $G55&gt;=0, LEN(TEXT($G55,"0"))&lt;=12), FALSE))
  ),
  "OK", "NG"),
"-")</f>
        <v>-</v>
      </c>
      <c r="P55" s="60" t="str" cm="1">
        <f t="array" ref="P55">IF(
  $D55 &lt;= IF(
    INDEX($E$15:$E$26, MATCH(INDEX($C:$C, ROW()-$D55+1), $C$15:$C$26, 0)) = リスト!$O$9, 5,
    INDEX($E$15:$E$26, MATCH(INDEX($C:$C, ROW()-$D55+1), $C$15:$C$26, 0))
  ),
  IF(AND(ISNUMBER($F55), ISNUMBER($G55)),
    IF(AND(
        $F55 &gt;= $G55,
        IF(INDEX($C:$C, ROW()-$D55+1) = $C$31, $G55 &gt;= 100000, TRUE)
      ),
      "OK", "NG"),
  "-"),
"-")</f>
        <v>-</v>
      </c>
      <c r="Q55" s="60" t="str" cm="1">
        <f t="array" ref="Q55">IF(
  $D55 &gt; IF(
    INDEX($E$15:$E$26, MATCH(INDEX($C:$C, ROW()-$D55+1), $C$15:$C$26, 0)) = リスト!$O$9, 5,
    INDEX($E$15:$E$26, MATCH(INDEX($C:$C, ROW()-$D55+1), $C$15:$C$26, 0))
  ),
  IF(AND($E55="", $F55="", $G55="", $I55="", $J55=""), "OK", "NG"),
"-")</f>
        <v>OK</v>
      </c>
    </row>
    <row r="56" spans="3:17" ht="70.150000000000006" customHeight="1" thickTop="1">
      <c r="C56" s="29" t="s">
        <v>144</v>
      </c>
      <c r="D56" s="33">
        <v>1</v>
      </c>
      <c r="E56" s="161"/>
      <c r="F56" s="167"/>
      <c r="G56" s="168"/>
      <c r="H56" s="79">
        <f t="shared" si="2"/>
        <v>0</v>
      </c>
      <c r="I56" s="161"/>
      <c r="J56" s="93"/>
      <c r="M56" s="60" t="str" cm="1">
        <f t="array" ref="M56">IF(
  $D56 &lt;= IF(
    INDEX($E$15:$E$26, MATCH(INDEX($C:$C, ROW()-$D56+1), $C$15:$C$26, 0)) = リスト!$O$9, 5,
    INDEX($E$15:$E$26, MATCH(INDEX($C:$C, ROW()-$D56+1), $C$15:$C$26, 0))
  ),
  IF(AND($E56&lt;&gt;"", $F56&lt;&gt;"", $G56&lt;&gt;""),
  "OK", "NG"),
"-")</f>
        <v>-</v>
      </c>
      <c r="N56" s="60" t="str" cm="1">
        <f t="array" ref="N56">IF(AND(
    $D56 &lt;= IF(
      INDEX($E$15:$E$26, MATCH(INDEX($C:$C, ROW()-$D56+1), $C$15:$C$26, 0)) = リスト!$O$9, 5,
      INDEX($E$15:$E$26, MATCH(INDEX($C:$C, ROW()-$D56+1), $C$15:$C$26, 0))
    ),
    $G56 &gt; 0
  ),
  IF(AND($I56&lt;&gt;"", $J56&lt;&gt;""),
  "OK", "NG"),
"-")</f>
        <v>-</v>
      </c>
      <c r="O56" s="60" t="str" cm="1">
        <f t="array" ref="O56">IF(
  $D56 &lt;= IF(
    INDEX($E$15:$E$26, MATCH(INDEX($C:$C, ROW()-$D56+1), $C$15:$C$26, 0)) = リスト!$O$9, 5,
    INDEX($E$15:$E$26, MATCH(INDEX($C:$C, ROW()-$D56+1), $C$15:$C$26, 0))
  ),
  IF(AND(
    LEN(SUBSTITUTE(SUBSTITUTE($E56,CHAR(10),""),CHAR(13),""))&lt;=1000, SUMPRODUCT(--ISNUMBER(FIND({"&lt;";"&gt;";"&amp;";"""";"'"}, $E56)))=0,
    LEN(SUBSTITUTE(SUBSTITUTE($I56,CHAR(10),""),CHAR(13),""))&lt;=1000, SUMPRODUCT(--ISNUMBER(FIND({"&lt;";"&gt;";"&amp;";"""";"'"}, $I56)))=0,
    LEN(SUBSTITUTE(SUBSTITUTE($J56,CHAR(10),""),CHAR(13),""))&lt;=300,  SUMPRODUCT(--ISNUMBER(FIND({"&lt;";"&gt;";"&amp;";"""";"'"}, $J56)))=0,
    OR($F56="", IF(ISNUMBER($F56), AND($F56=INT($F56), $F56&gt;=0, LEN(TEXT($F56,"0"))&lt;=12), FALSE)),
    OR($G56="", IF(ISNUMBER($G56), AND($G56=INT($G56), $G56&gt;=0, LEN(TEXT($G56,"0"))&lt;=12), FALSE))
  ),
  "OK", "NG"),
"-")</f>
        <v>-</v>
      </c>
      <c r="P56" s="60" t="str" cm="1">
        <f t="array" ref="P56">IF(
  $D56 &lt;= IF(
    INDEX($E$15:$E$26, MATCH(INDEX($C:$C, ROW()-$D56+1), $C$15:$C$26, 0)) = リスト!$O$9, 5,
    INDEX($E$15:$E$26, MATCH(INDEX($C:$C, ROW()-$D56+1), $C$15:$C$26, 0))
  ),
  IF(AND(ISNUMBER($F56), ISNUMBER($G56)),
    IF(AND(
        $F56 &gt;= $G56,
        IF(INDEX($C:$C, ROW()-$D56+1) = $C$31, $G56 &gt;= 100000, TRUE)
      ),
      "OK", "NG"),
  "-"),
"-")</f>
        <v>-</v>
      </c>
      <c r="Q56" s="60" t="str" cm="1">
        <f t="array" ref="Q56">IF(
  $D56 &gt; IF(
    INDEX($E$15:$E$26, MATCH(INDEX($C:$C, ROW()-$D56+1), $C$15:$C$26, 0)) = リスト!$O$9, 5,
    INDEX($E$15:$E$26, MATCH(INDEX($C:$C, ROW()-$D56+1), $C$15:$C$26, 0))
  ),
  IF(AND($E56="", $F56="", $G56="", $I56="", $J56=""), "OK", "NG"),
"-")</f>
        <v>OK</v>
      </c>
    </row>
    <row r="57" spans="3:17" ht="70.150000000000006" customHeight="1">
      <c r="C57" s="124" t="s">
        <v>211</v>
      </c>
      <c r="D57" s="33">
        <v>2</v>
      </c>
      <c r="E57" s="163"/>
      <c r="F57" s="171"/>
      <c r="G57" s="172"/>
      <c r="H57" s="80">
        <f t="shared" si="2"/>
        <v>0</v>
      </c>
      <c r="I57" s="163"/>
      <c r="J57" s="164"/>
      <c r="M57" s="60" t="str" cm="1">
        <f t="array" ref="M57">IF(
  $D57 &lt;= IF(
    INDEX($E$15:$E$26, MATCH(INDEX($C:$C, ROW()-$D57+1), $C$15:$C$26, 0)) = リスト!$O$9, 5,
    INDEX($E$15:$E$26, MATCH(INDEX($C:$C, ROW()-$D57+1), $C$15:$C$26, 0))
  ),
  IF(AND($E57&lt;&gt;"", $F57&lt;&gt;"", $G57&lt;&gt;""),
  "OK", "NG"),
"-")</f>
        <v>-</v>
      </c>
      <c r="N57" s="60" t="str" cm="1">
        <f t="array" ref="N57">IF(AND(
    $D57 &lt;= IF(
      INDEX($E$15:$E$26, MATCH(INDEX($C:$C, ROW()-$D57+1), $C$15:$C$26, 0)) = リスト!$O$9, 5,
      INDEX($E$15:$E$26, MATCH(INDEX($C:$C, ROW()-$D57+1), $C$15:$C$26, 0))
    ),
    $G57 &gt; 0
  ),
  IF(AND($I57&lt;&gt;"", $J57&lt;&gt;""),
  "OK", "NG"),
"-")</f>
        <v>-</v>
      </c>
      <c r="O57" s="60" t="str" cm="1">
        <f t="array" ref="O57">IF(
  $D57 &lt;= IF(
    INDEX($E$15:$E$26, MATCH(INDEX($C:$C, ROW()-$D57+1), $C$15:$C$26, 0)) = リスト!$O$9, 5,
    INDEX($E$15:$E$26, MATCH(INDEX($C:$C, ROW()-$D57+1), $C$15:$C$26, 0))
  ),
  IF(AND(
    LEN(SUBSTITUTE(SUBSTITUTE($E57,CHAR(10),""),CHAR(13),""))&lt;=1000, SUMPRODUCT(--ISNUMBER(FIND({"&lt;";"&gt;";"&amp;";"""";"'"}, $E57)))=0,
    LEN(SUBSTITUTE(SUBSTITUTE($I57,CHAR(10),""),CHAR(13),""))&lt;=1000, SUMPRODUCT(--ISNUMBER(FIND({"&lt;";"&gt;";"&amp;";"""";"'"}, $I57)))=0,
    LEN(SUBSTITUTE(SUBSTITUTE($J57,CHAR(10),""),CHAR(13),""))&lt;=300,  SUMPRODUCT(--ISNUMBER(FIND({"&lt;";"&gt;";"&amp;";"""";"'"}, $J57)))=0,
    OR($F57="", IF(ISNUMBER($F57), AND($F57=INT($F57), $F57&gt;=0, LEN(TEXT($F57,"0"))&lt;=12), FALSE)),
    OR($G57="", IF(ISNUMBER($G57), AND($G57=INT($G57), $G57&gt;=0, LEN(TEXT($G57,"0"))&lt;=12), FALSE))
  ),
  "OK", "NG"),
"-")</f>
        <v>-</v>
      </c>
      <c r="P57" s="60" t="str" cm="1">
        <f t="array" ref="P57">IF(
  $D57 &lt;= IF(
    INDEX($E$15:$E$26, MATCH(INDEX($C:$C, ROW()-$D57+1), $C$15:$C$26, 0)) = リスト!$O$9, 5,
    INDEX($E$15:$E$26, MATCH(INDEX($C:$C, ROW()-$D57+1), $C$15:$C$26, 0))
  ),
  IF(AND(ISNUMBER($F57), ISNUMBER($G57)),
    IF(AND(
        $F57 &gt;= $G57,
        IF(INDEX($C:$C, ROW()-$D57+1) = $C$31, $G57 &gt;= 100000, TRUE)
      ),
      "OK", "NG"),
  "-"),
"-")</f>
        <v>-</v>
      </c>
      <c r="Q57" s="60" t="str" cm="1">
        <f t="array" ref="Q57">IF(
  $D57 &gt; IF(
    INDEX($E$15:$E$26, MATCH(INDEX($C:$C, ROW()-$D57+1), $C$15:$C$26, 0)) = リスト!$O$9, 5,
    INDEX($E$15:$E$26, MATCH(INDEX($C:$C, ROW()-$D57+1), $C$15:$C$26, 0))
  ),
  IF(AND($E57="", $F57="", $G57="", $I57="", $J57=""), "OK", "NG"),
"-")</f>
        <v>OK</v>
      </c>
    </row>
    <row r="58" spans="3:17" ht="70.150000000000006" customHeight="1">
      <c r="C58" s="31"/>
      <c r="D58" s="33">
        <v>3</v>
      </c>
      <c r="E58" s="163"/>
      <c r="F58" s="171"/>
      <c r="G58" s="172"/>
      <c r="H58" s="80">
        <f t="shared" si="2"/>
        <v>0</v>
      </c>
      <c r="I58" s="163"/>
      <c r="J58" s="164"/>
      <c r="M58" s="60" t="str" cm="1">
        <f t="array" ref="M58">IF(
  $D58 &lt;= IF(
    INDEX($E$15:$E$26, MATCH(INDEX($C:$C, ROW()-$D58+1), $C$15:$C$26, 0)) = リスト!$O$9, 5,
    INDEX($E$15:$E$26, MATCH(INDEX($C:$C, ROW()-$D58+1), $C$15:$C$26, 0))
  ),
  IF(AND($E58&lt;&gt;"", $F58&lt;&gt;"", $G58&lt;&gt;""),
  "OK", "NG"),
"-")</f>
        <v>-</v>
      </c>
      <c r="N58" s="60" t="str" cm="1">
        <f t="array" ref="N58">IF(AND(
    $D58 &lt;= IF(
      INDEX($E$15:$E$26, MATCH(INDEX($C:$C, ROW()-$D58+1), $C$15:$C$26, 0)) = リスト!$O$9, 5,
      INDEX($E$15:$E$26, MATCH(INDEX($C:$C, ROW()-$D58+1), $C$15:$C$26, 0))
    ),
    $G58 &gt; 0
  ),
  IF(AND($I58&lt;&gt;"", $J58&lt;&gt;""),
  "OK", "NG"),
"-")</f>
        <v>-</v>
      </c>
      <c r="O58" s="60" t="str" cm="1">
        <f t="array" ref="O58">IF(
  $D58 &lt;= IF(
    INDEX($E$15:$E$26, MATCH(INDEX($C:$C, ROW()-$D58+1), $C$15:$C$26, 0)) = リスト!$O$9, 5,
    INDEX($E$15:$E$26, MATCH(INDEX($C:$C, ROW()-$D58+1), $C$15:$C$26, 0))
  ),
  IF(AND(
    LEN(SUBSTITUTE(SUBSTITUTE($E58,CHAR(10),""),CHAR(13),""))&lt;=1000, SUMPRODUCT(--ISNUMBER(FIND({"&lt;";"&gt;";"&amp;";"""";"'"}, $E58)))=0,
    LEN(SUBSTITUTE(SUBSTITUTE($I58,CHAR(10),""),CHAR(13),""))&lt;=1000, SUMPRODUCT(--ISNUMBER(FIND({"&lt;";"&gt;";"&amp;";"""";"'"}, $I58)))=0,
    LEN(SUBSTITUTE(SUBSTITUTE($J58,CHAR(10),""),CHAR(13),""))&lt;=300,  SUMPRODUCT(--ISNUMBER(FIND({"&lt;";"&gt;";"&amp;";"""";"'"}, $J58)))=0,
    OR($F58="", IF(ISNUMBER($F58), AND($F58=INT($F58), $F58&gt;=0, LEN(TEXT($F58,"0"))&lt;=12), FALSE)),
    OR($G58="", IF(ISNUMBER($G58), AND($G58=INT($G58), $G58&gt;=0, LEN(TEXT($G58,"0"))&lt;=12), FALSE))
  ),
  "OK", "NG"),
"-")</f>
        <v>-</v>
      </c>
      <c r="P58" s="60" t="str" cm="1">
        <f t="array" ref="P58">IF(
  $D58 &lt;= IF(
    INDEX($E$15:$E$26, MATCH(INDEX($C:$C, ROW()-$D58+1), $C$15:$C$26, 0)) = リスト!$O$9, 5,
    INDEX($E$15:$E$26, MATCH(INDEX($C:$C, ROW()-$D58+1), $C$15:$C$26, 0))
  ),
  IF(AND(ISNUMBER($F58), ISNUMBER($G58)),
    IF(AND(
        $F58 &gt;= $G58,
        IF(INDEX($C:$C, ROW()-$D58+1) = $C$31, $G58 &gt;= 100000, TRUE)
      ),
      "OK", "NG"),
  "-"),
"-")</f>
        <v>-</v>
      </c>
      <c r="Q58" s="60" t="str" cm="1">
        <f t="array" ref="Q58">IF(
  $D58 &gt; IF(
    INDEX($E$15:$E$26, MATCH(INDEX($C:$C, ROW()-$D58+1), $C$15:$C$26, 0)) = リスト!$O$9, 5,
    INDEX($E$15:$E$26, MATCH(INDEX($C:$C, ROW()-$D58+1), $C$15:$C$26, 0))
  ),
  IF(AND($E58="", $F58="", $G58="", $I58="", $J58=""), "OK", "NG"),
"-")</f>
        <v>OK</v>
      </c>
    </row>
    <row r="59" spans="3:17" ht="70.150000000000006" customHeight="1">
      <c r="C59" s="31"/>
      <c r="D59" s="33">
        <v>4</v>
      </c>
      <c r="E59" s="163"/>
      <c r="F59" s="171"/>
      <c r="G59" s="172"/>
      <c r="H59" s="80">
        <f t="shared" si="2"/>
        <v>0</v>
      </c>
      <c r="I59" s="163"/>
      <c r="J59" s="164"/>
      <c r="M59" s="60" t="str" cm="1">
        <f t="array" ref="M59">IF(
  $D59 &lt;= IF(
    INDEX($E$15:$E$26, MATCH(INDEX($C:$C, ROW()-$D59+1), $C$15:$C$26, 0)) = リスト!$O$9, 5,
    INDEX($E$15:$E$26, MATCH(INDEX($C:$C, ROW()-$D59+1), $C$15:$C$26, 0))
  ),
  IF(AND($E59&lt;&gt;"", $F59&lt;&gt;"", $G59&lt;&gt;""),
  "OK", "NG"),
"-")</f>
        <v>-</v>
      </c>
      <c r="N59" s="60" t="str" cm="1">
        <f t="array" ref="N59">IF(AND(
    $D59 &lt;= IF(
      INDEX($E$15:$E$26, MATCH(INDEX($C:$C, ROW()-$D59+1), $C$15:$C$26, 0)) = リスト!$O$9, 5,
      INDEX($E$15:$E$26, MATCH(INDEX($C:$C, ROW()-$D59+1), $C$15:$C$26, 0))
    ),
    $G59 &gt; 0
  ),
  IF(AND($I59&lt;&gt;"", $J59&lt;&gt;""),
  "OK", "NG"),
"-")</f>
        <v>-</v>
      </c>
      <c r="O59" s="60" t="str" cm="1">
        <f t="array" ref="O59">IF(
  $D59 &lt;= IF(
    INDEX($E$15:$E$26, MATCH(INDEX($C:$C, ROW()-$D59+1), $C$15:$C$26, 0)) = リスト!$O$9, 5,
    INDEX($E$15:$E$26, MATCH(INDEX($C:$C, ROW()-$D59+1), $C$15:$C$26, 0))
  ),
  IF(AND(
    LEN(SUBSTITUTE(SUBSTITUTE($E59,CHAR(10),""),CHAR(13),""))&lt;=1000, SUMPRODUCT(--ISNUMBER(FIND({"&lt;";"&gt;";"&amp;";"""";"'"}, $E59)))=0,
    LEN(SUBSTITUTE(SUBSTITUTE($I59,CHAR(10),""),CHAR(13),""))&lt;=1000, SUMPRODUCT(--ISNUMBER(FIND({"&lt;";"&gt;";"&amp;";"""";"'"}, $I59)))=0,
    LEN(SUBSTITUTE(SUBSTITUTE($J59,CHAR(10),""),CHAR(13),""))&lt;=300,  SUMPRODUCT(--ISNUMBER(FIND({"&lt;";"&gt;";"&amp;";"""";"'"}, $J59)))=0,
    OR($F59="", IF(ISNUMBER($F59), AND($F59=INT($F59), $F59&gt;=0, LEN(TEXT($F59,"0"))&lt;=12), FALSE)),
    OR($G59="", IF(ISNUMBER($G59), AND($G59=INT($G59), $G59&gt;=0, LEN(TEXT($G59,"0"))&lt;=12), FALSE))
  ),
  "OK", "NG"),
"-")</f>
        <v>-</v>
      </c>
      <c r="P59" s="60" t="str" cm="1">
        <f t="array" ref="P59">IF(
  $D59 &lt;= IF(
    INDEX($E$15:$E$26, MATCH(INDEX($C:$C, ROW()-$D59+1), $C$15:$C$26, 0)) = リスト!$O$9, 5,
    INDEX($E$15:$E$26, MATCH(INDEX($C:$C, ROW()-$D59+1), $C$15:$C$26, 0))
  ),
  IF(AND(ISNUMBER($F59), ISNUMBER($G59)),
    IF(AND(
        $F59 &gt;= $G59,
        IF(INDEX($C:$C, ROW()-$D59+1) = $C$31, $G59 &gt;= 100000, TRUE)
      ),
      "OK", "NG"),
  "-"),
"-")</f>
        <v>-</v>
      </c>
      <c r="Q59" s="60" t="str" cm="1">
        <f t="array" ref="Q59">IF(
  $D59 &gt; IF(
    INDEX($E$15:$E$26, MATCH(INDEX($C:$C, ROW()-$D59+1), $C$15:$C$26, 0)) = リスト!$O$9, 5,
    INDEX($E$15:$E$26, MATCH(INDEX($C:$C, ROW()-$D59+1), $C$15:$C$26, 0))
  ),
  IF(AND($E59="", $F59="", $G59="", $I59="", $J59=""), "OK", "NG"),
"-")</f>
        <v>OK</v>
      </c>
    </row>
    <row r="60" spans="3:17" ht="70.150000000000006" customHeight="1" thickBot="1">
      <c r="C60" s="32"/>
      <c r="D60" s="33">
        <v>5</v>
      </c>
      <c r="E60" s="166"/>
      <c r="F60" s="175"/>
      <c r="G60" s="176"/>
      <c r="H60" s="81">
        <f t="shared" si="2"/>
        <v>0</v>
      </c>
      <c r="I60" s="166"/>
      <c r="J60" s="95"/>
      <c r="M60" s="60" t="str" cm="1">
        <f t="array" ref="M60">IF(
  $D60 &lt;= IF(
    INDEX($E$15:$E$26, MATCH(INDEX($C:$C, ROW()-$D60+1), $C$15:$C$26, 0)) = リスト!$O$9, 5,
    INDEX($E$15:$E$26, MATCH(INDEX($C:$C, ROW()-$D60+1), $C$15:$C$26, 0))
  ),
  IF(AND($E60&lt;&gt;"", $F60&lt;&gt;"", $G60&lt;&gt;""),
  "OK", "NG"),
"-")</f>
        <v>-</v>
      </c>
      <c r="N60" s="60" t="str" cm="1">
        <f t="array" ref="N60">IF(AND(
    $D60 &lt;= IF(
      INDEX($E$15:$E$26, MATCH(INDEX($C:$C, ROW()-$D60+1), $C$15:$C$26, 0)) = リスト!$O$9, 5,
      INDEX($E$15:$E$26, MATCH(INDEX($C:$C, ROW()-$D60+1), $C$15:$C$26, 0))
    ),
    $G60 &gt; 0
  ),
  IF(AND($I60&lt;&gt;"", $J60&lt;&gt;""),
  "OK", "NG"),
"-")</f>
        <v>-</v>
      </c>
      <c r="O60" s="60" t="str" cm="1">
        <f t="array" ref="O60">IF(
  $D60 &lt;= IF(
    INDEX($E$15:$E$26, MATCH(INDEX($C:$C, ROW()-$D60+1), $C$15:$C$26, 0)) = リスト!$O$9, 5,
    INDEX($E$15:$E$26, MATCH(INDEX($C:$C, ROW()-$D60+1), $C$15:$C$26, 0))
  ),
  IF(AND(
    LEN(SUBSTITUTE(SUBSTITUTE($E60,CHAR(10),""),CHAR(13),""))&lt;=1000, SUMPRODUCT(--ISNUMBER(FIND({"&lt;";"&gt;";"&amp;";"""";"'"}, $E60)))=0,
    LEN(SUBSTITUTE(SUBSTITUTE($I60,CHAR(10),""),CHAR(13),""))&lt;=1000, SUMPRODUCT(--ISNUMBER(FIND({"&lt;";"&gt;";"&amp;";"""";"'"}, $I60)))=0,
    LEN(SUBSTITUTE(SUBSTITUTE($J60,CHAR(10),""),CHAR(13),""))&lt;=300,  SUMPRODUCT(--ISNUMBER(FIND({"&lt;";"&gt;";"&amp;";"""";"'"}, $J60)))=0,
    OR($F60="", IF(ISNUMBER($F60), AND($F60=INT($F60), $F60&gt;=0, LEN(TEXT($F60,"0"))&lt;=12), FALSE)),
    OR($G60="", IF(ISNUMBER($G60), AND($G60=INT($G60), $G60&gt;=0, LEN(TEXT($G60,"0"))&lt;=12), FALSE))
  ),
  "OK", "NG"),
"-")</f>
        <v>-</v>
      </c>
      <c r="P60" s="60" t="str" cm="1">
        <f t="array" ref="P60">IF(
  $D60 &lt;= IF(
    INDEX($E$15:$E$26, MATCH(INDEX($C:$C, ROW()-$D60+1), $C$15:$C$26, 0)) = リスト!$O$9, 5,
    INDEX($E$15:$E$26, MATCH(INDEX($C:$C, ROW()-$D60+1), $C$15:$C$26, 0))
  ),
  IF(AND(ISNUMBER($F60), ISNUMBER($G60)),
    IF(AND(
        $F60 &gt;= $G60,
        IF(INDEX($C:$C, ROW()-$D60+1) = $C$31, $G60 &gt;= 100000, TRUE)
      ),
      "OK", "NG"),
  "-"),
"-")</f>
        <v>-</v>
      </c>
      <c r="Q60" s="60" t="str" cm="1">
        <f t="array" ref="Q60">IF(
  $D60 &gt; IF(
    INDEX($E$15:$E$26, MATCH(INDEX($C:$C, ROW()-$D60+1), $C$15:$C$26, 0)) = リスト!$O$9, 5,
    INDEX($E$15:$E$26, MATCH(INDEX($C:$C, ROW()-$D60+1), $C$15:$C$26, 0))
  ),
  IF(AND($E60="", $F60="", $G60="", $I60="", $J60=""), "OK", "NG"),
"-")</f>
        <v>OK</v>
      </c>
    </row>
    <row r="61" spans="3:17" ht="105.75" thickTop="1">
      <c r="C61" s="29" t="s">
        <v>145</v>
      </c>
      <c r="D61" s="33">
        <v>1</v>
      </c>
      <c r="E61" s="161" t="s">
        <v>212</v>
      </c>
      <c r="F61" s="167">
        <v>1100000</v>
      </c>
      <c r="G61" s="168">
        <v>1000000</v>
      </c>
      <c r="H61" s="79">
        <f t="shared" si="2"/>
        <v>666666</v>
      </c>
      <c r="I61" s="161" t="s">
        <v>213</v>
      </c>
      <c r="J61" s="93" t="s">
        <v>214</v>
      </c>
      <c r="M61" s="60" t="str" cm="1">
        <f t="array" ref="M61">IF(
  $D61 &lt;= IF(
    INDEX($E$15:$E$26, MATCH(INDEX($C:$C, ROW()-$D61+1), $C$15:$C$26, 0)) = リスト!$O$9, 5,
    INDEX($E$15:$E$26, MATCH(INDEX($C:$C, ROW()-$D61+1), $C$15:$C$26, 0))
  ),
  IF(AND($E61&lt;&gt;"", $F61&lt;&gt;"", $G61&lt;&gt;""),
  "OK", "NG"),
"-")</f>
        <v>OK</v>
      </c>
      <c r="N61" s="60" t="str" cm="1">
        <f t="array" ref="N61">IF(AND(
    $D61 &lt;= IF(
      INDEX($E$15:$E$26, MATCH(INDEX($C:$C, ROW()-$D61+1), $C$15:$C$26, 0)) = リスト!$O$9, 5,
      INDEX($E$15:$E$26, MATCH(INDEX($C:$C, ROW()-$D61+1), $C$15:$C$26, 0))
    ),
    $G61 &gt; 0
  ),
  IF(AND($I61&lt;&gt;"", $J61&lt;&gt;""),
  "OK", "NG"),
"-")</f>
        <v>OK</v>
      </c>
      <c r="O61" s="60" t="str" cm="1">
        <f t="array" ref="O61">IF(
  $D61 &lt;= IF(
    INDEX($E$15:$E$26, MATCH(INDEX($C:$C, ROW()-$D61+1), $C$15:$C$26, 0)) = リスト!$O$9, 5,
    INDEX($E$15:$E$26, MATCH(INDEX($C:$C, ROW()-$D61+1), $C$15:$C$26, 0))
  ),
  IF(AND(
    LEN(SUBSTITUTE(SUBSTITUTE($E61,CHAR(10),""),CHAR(13),""))&lt;=1000, SUMPRODUCT(--ISNUMBER(FIND({"&lt;";"&gt;";"&amp;";"""";"'"}, $E61)))=0,
    LEN(SUBSTITUTE(SUBSTITUTE($I61,CHAR(10),""),CHAR(13),""))&lt;=1000, SUMPRODUCT(--ISNUMBER(FIND({"&lt;";"&gt;";"&amp;";"""";"'"}, $I61)))=0,
    LEN(SUBSTITUTE(SUBSTITUTE($J61,CHAR(10),""),CHAR(13),""))&lt;=300,  SUMPRODUCT(--ISNUMBER(FIND({"&lt;";"&gt;";"&amp;";"""";"'"}, $J61)))=0,
    OR($F61="", IF(ISNUMBER($F61), AND($F61=INT($F61), $F61&gt;=0, LEN(TEXT($F61,"0"))&lt;=12), FALSE)),
    OR($G61="", IF(ISNUMBER($G61), AND($G61=INT($G61), $G61&gt;=0, LEN(TEXT($G61,"0"))&lt;=12), FALSE))
  ),
  "OK", "NG"),
"-")</f>
        <v>OK</v>
      </c>
      <c r="P61" s="60" t="str" cm="1">
        <f t="array" ref="P61">IF(
  $D61 &lt;= IF(
    INDEX($E$15:$E$26, MATCH(INDEX($C:$C, ROW()-$D61+1), $C$15:$C$26, 0)) = リスト!$O$9, 5,
    INDEX($E$15:$E$26, MATCH(INDEX($C:$C, ROW()-$D61+1), $C$15:$C$26, 0))
  ),
  IF(AND(ISNUMBER($F61), ISNUMBER($G61)),
    IF(AND(
        $F61 &gt;= $G61,
        IF(INDEX($C:$C, ROW()-$D61+1) = $C$31, $G61 &gt;= 100000, TRUE)
      ),
      "OK", "NG"),
  "-"),
"-")</f>
        <v>OK</v>
      </c>
      <c r="Q61" s="60" t="str" cm="1">
        <f t="array" ref="Q61">IF(
  $D61 &gt; IF(
    INDEX($E$15:$E$26, MATCH(INDEX($C:$C, ROW()-$D61+1), $C$15:$C$26, 0)) = リスト!$O$9, 5,
    INDEX($E$15:$E$26, MATCH(INDEX($C:$C, ROW()-$D61+1), $C$15:$C$26, 0))
  ),
  IF(AND($E61="", $F61="", $G61="", $I61="", $J61=""), "OK", "NG"),
"-")</f>
        <v>-</v>
      </c>
    </row>
    <row r="62" spans="3:17" ht="70.150000000000006" customHeight="1">
      <c r="C62" s="124" t="s">
        <v>215</v>
      </c>
      <c r="D62" s="33">
        <v>2</v>
      </c>
      <c r="E62" s="163"/>
      <c r="F62" s="171"/>
      <c r="G62" s="172"/>
      <c r="H62" s="80">
        <f t="shared" si="2"/>
        <v>0</v>
      </c>
      <c r="I62" s="163"/>
      <c r="J62" s="164"/>
      <c r="M62" s="60" t="str" cm="1">
        <f t="array" ref="M62">IF(
  $D62 &lt;= IF(
    INDEX($E$15:$E$26, MATCH(INDEX($C:$C, ROW()-$D62+1), $C$15:$C$26, 0)) = リスト!$O$9, 5,
    INDEX($E$15:$E$26, MATCH(INDEX($C:$C, ROW()-$D62+1), $C$15:$C$26, 0))
  ),
  IF(AND($E62&lt;&gt;"", $F62&lt;&gt;"", $G62&lt;&gt;""),
  "OK", "NG"),
"-")</f>
        <v>-</v>
      </c>
      <c r="N62" s="60" t="str" cm="1">
        <f t="array" ref="N62">IF(AND(
    $D62 &lt;= IF(
      INDEX($E$15:$E$26, MATCH(INDEX($C:$C, ROW()-$D62+1), $C$15:$C$26, 0)) = リスト!$O$9, 5,
      INDEX($E$15:$E$26, MATCH(INDEX($C:$C, ROW()-$D62+1), $C$15:$C$26, 0))
    ),
    $G62 &gt; 0
  ),
  IF(AND($I62&lt;&gt;"", $J62&lt;&gt;""),
  "OK", "NG"),
"-")</f>
        <v>-</v>
      </c>
      <c r="O62" s="60" t="str" cm="1">
        <f t="array" ref="O62">IF(
  $D62 &lt;= IF(
    INDEX($E$15:$E$26, MATCH(INDEX($C:$C, ROW()-$D62+1), $C$15:$C$26, 0)) = リスト!$O$9, 5,
    INDEX($E$15:$E$26, MATCH(INDEX($C:$C, ROW()-$D62+1), $C$15:$C$26, 0))
  ),
  IF(AND(
    LEN(SUBSTITUTE(SUBSTITUTE($E62,CHAR(10),""),CHAR(13),""))&lt;=1000, SUMPRODUCT(--ISNUMBER(FIND({"&lt;";"&gt;";"&amp;";"""";"'"}, $E62)))=0,
    LEN(SUBSTITUTE(SUBSTITUTE($I62,CHAR(10),""),CHAR(13),""))&lt;=1000, SUMPRODUCT(--ISNUMBER(FIND({"&lt;";"&gt;";"&amp;";"""";"'"}, $I62)))=0,
    LEN(SUBSTITUTE(SUBSTITUTE($J62,CHAR(10),""),CHAR(13),""))&lt;=300,  SUMPRODUCT(--ISNUMBER(FIND({"&lt;";"&gt;";"&amp;";"""";"'"}, $J62)))=0,
    OR($F62="", IF(ISNUMBER($F62), AND($F62=INT($F62), $F62&gt;=0, LEN(TEXT($F62,"0"))&lt;=12), FALSE)),
    OR($G62="", IF(ISNUMBER($G62), AND($G62=INT($G62), $G62&gt;=0, LEN(TEXT($G62,"0"))&lt;=12), FALSE))
  ),
  "OK", "NG"),
"-")</f>
        <v>-</v>
      </c>
      <c r="P62" s="60" t="str" cm="1">
        <f t="array" ref="P62">IF(
  $D62 &lt;= IF(
    INDEX($E$15:$E$26, MATCH(INDEX($C:$C, ROW()-$D62+1), $C$15:$C$26, 0)) = リスト!$O$9, 5,
    INDEX($E$15:$E$26, MATCH(INDEX($C:$C, ROW()-$D62+1), $C$15:$C$26, 0))
  ),
  IF(AND(ISNUMBER($F62), ISNUMBER($G62)),
    IF(AND(
        $F62 &gt;= $G62,
        IF(INDEX($C:$C, ROW()-$D62+1) = $C$31, $G62 &gt;= 100000, TRUE)
      ),
      "OK", "NG"),
  "-"),
"-")</f>
        <v>-</v>
      </c>
      <c r="Q62" s="60" t="str" cm="1">
        <f t="array" ref="Q62">IF(
  $D62 &gt; IF(
    INDEX($E$15:$E$26, MATCH(INDEX($C:$C, ROW()-$D62+1), $C$15:$C$26, 0)) = リスト!$O$9, 5,
    INDEX($E$15:$E$26, MATCH(INDEX($C:$C, ROW()-$D62+1), $C$15:$C$26, 0))
  ),
  IF(AND($E62="", $F62="", $G62="", $I62="", $J62=""), "OK", "NG"),
"-")</f>
        <v>OK</v>
      </c>
    </row>
    <row r="63" spans="3:17" ht="70.150000000000006" customHeight="1">
      <c r="C63" s="31"/>
      <c r="D63" s="33">
        <v>3</v>
      </c>
      <c r="E63" s="163"/>
      <c r="F63" s="171"/>
      <c r="G63" s="172"/>
      <c r="H63" s="80">
        <f t="shared" si="2"/>
        <v>0</v>
      </c>
      <c r="I63" s="163"/>
      <c r="J63" s="164"/>
      <c r="M63" s="60" t="str" cm="1">
        <f t="array" ref="M63">IF(
  $D63 &lt;= IF(
    INDEX($E$15:$E$26, MATCH(INDEX($C:$C, ROW()-$D63+1), $C$15:$C$26, 0)) = リスト!$O$9, 5,
    INDEX($E$15:$E$26, MATCH(INDEX($C:$C, ROW()-$D63+1), $C$15:$C$26, 0))
  ),
  IF(AND($E63&lt;&gt;"", $F63&lt;&gt;"", $G63&lt;&gt;""),
  "OK", "NG"),
"-")</f>
        <v>-</v>
      </c>
      <c r="N63" s="60" t="str" cm="1">
        <f t="array" ref="N63">IF(AND(
    $D63 &lt;= IF(
      INDEX($E$15:$E$26, MATCH(INDEX($C:$C, ROW()-$D63+1), $C$15:$C$26, 0)) = リスト!$O$9, 5,
      INDEX($E$15:$E$26, MATCH(INDEX($C:$C, ROW()-$D63+1), $C$15:$C$26, 0))
    ),
    $G63 &gt; 0
  ),
  IF(AND($I63&lt;&gt;"", $J63&lt;&gt;""),
  "OK", "NG"),
"-")</f>
        <v>-</v>
      </c>
      <c r="O63" s="60" t="str" cm="1">
        <f t="array" ref="O63">IF(
  $D63 &lt;= IF(
    INDEX($E$15:$E$26, MATCH(INDEX($C:$C, ROW()-$D63+1), $C$15:$C$26, 0)) = リスト!$O$9, 5,
    INDEX($E$15:$E$26, MATCH(INDEX($C:$C, ROW()-$D63+1), $C$15:$C$26, 0))
  ),
  IF(AND(
    LEN(SUBSTITUTE(SUBSTITUTE($E63,CHAR(10),""),CHAR(13),""))&lt;=1000, SUMPRODUCT(--ISNUMBER(FIND({"&lt;";"&gt;";"&amp;";"""";"'"}, $E63)))=0,
    LEN(SUBSTITUTE(SUBSTITUTE($I63,CHAR(10),""),CHAR(13),""))&lt;=1000, SUMPRODUCT(--ISNUMBER(FIND({"&lt;";"&gt;";"&amp;";"""";"'"}, $I63)))=0,
    LEN(SUBSTITUTE(SUBSTITUTE($J63,CHAR(10),""),CHAR(13),""))&lt;=300,  SUMPRODUCT(--ISNUMBER(FIND({"&lt;";"&gt;";"&amp;";"""";"'"}, $J63)))=0,
    OR($F63="", IF(ISNUMBER($F63), AND($F63=INT($F63), $F63&gt;=0, LEN(TEXT($F63,"0"))&lt;=12), FALSE)),
    OR($G63="", IF(ISNUMBER($G63), AND($G63=INT($G63), $G63&gt;=0, LEN(TEXT($G63,"0"))&lt;=12), FALSE))
  ),
  "OK", "NG"),
"-")</f>
        <v>-</v>
      </c>
      <c r="P63" s="60" t="str" cm="1">
        <f t="array" ref="P63">IF(
  $D63 &lt;= IF(
    INDEX($E$15:$E$26, MATCH(INDEX($C:$C, ROW()-$D63+1), $C$15:$C$26, 0)) = リスト!$O$9, 5,
    INDEX($E$15:$E$26, MATCH(INDEX($C:$C, ROW()-$D63+1), $C$15:$C$26, 0))
  ),
  IF(AND(ISNUMBER($F63), ISNUMBER($G63)),
    IF(AND(
        $F63 &gt;= $G63,
        IF(INDEX($C:$C, ROW()-$D63+1) = $C$31, $G63 &gt;= 100000, TRUE)
      ),
      "OK", "NG"),
  "-"),
"-")</f>
        <v>-</v>
      </c>
      <c r="Q63" s="60" t="str" cm="1">
        <f t="array" ref="Q63">IF(
  $D63 &gt; IF(
    INDEX($E$15:$E$26, MATCH(INDEX($C:$C, ROW()-$D63+1), $C$15:$C$26, 0)) = リスト!$O$9, 5,
    INDEX($E$15:$E$26, MATCH(INDEX($C:$C, ROW()-$D63+1), $C$15:$C$26, 0))
  ),
  IF(AND($E63="", $F63="", $G63="", $I63="", $J63=""), "OK", "NG"),
"-")</f>
        <v>OK</v>
      </c>
    </row>
    <row r="64" spans="3:17" ht="70.150000000000006" customHeight="1">
      <c r="C64" s="31"/>
      <c r="D64" s="33">
        <v>4</v>
      </c>
      <c r="E64" s="163"/>
      <c r="F64" s="171"/>
      <c r="G64" s="172"/>
      <c r="H64" s="80">
        <f t="shared" si="2"/>
        <v>0</v>
      </c>
      <c r="I64" s="163"/>
      <c r="J64" s="164"/>
      <c r="M64" s="60" t="str" cm="1">
        <f t="array" ref="M64">IF(
  $D64 &lt;= IF(
    INDEX($E$15:$E$26, MATCH(INDEX($C:$C, ROW()-$D64+1), $C$15:$C$26, 0)) = リスト!$O$9, 5,
    INDEX($E$15:$E$26, MATCH(INDEX($C:$C, ROW()-$D64+1), $C$15:$C$26, 0))
  ),
  IF(AND($E64&lt;&gt;"", $F64&lt;&gt;"", $G64&lt;&gt;""),
  "OK", "NG"),
"-")</f>
        <v>-</v>
      </c>
      <c r="N64" s="60" t="str" cm="1">
        <f t="array" ref="N64">IF(AND(
    $D64 &lt;= IF(
      INDEX($E$15:$E$26, MATCH(INDEX($C:$C, ROW()-$D64+1), $C$15:$C$26, 0)) = リスト!$O$9, 5,
      INDEX($E$15:$E$26, MATCH(INDEX($C:$C, ROW()-$D64+1), $C$15:$C$26, 0))
    ),
    $G64 &gt; 0
  ),
  IF(AND($I64&lt;&gt;"", $J64&lt;&gt;""),
  "OK", "NG"),
"-")</f>
        <v>-</v>
      </c>
      <c r="O64" s="60" t="str" cm="1">
        <f t="array" ref="O64">IF(
  $D64 &lt;= IF(
    INDEX($E$15:$E$26, MATCH(INDEX($C:$C, ROW()-$D64+1), $C$15:$C$26, 0)) = リスト!$O$9, 5,
    INDEX($E$15:$E$26, MATCH(INDEX($C:$C, ROW()-$D64+1), $C$15:$C$26, 0))
  ),
  IF(AND(
    LEN(SUBSTITUTE(SUBSTITUTE($E64,CHAR(10),""),CHAR(13),""))&lt;=1000, SUMPRODUCT(--ISNUMBER(FIND({"&lt;";"&gt;";"&amp;";"""";"'"}, $E64)))=0,
    LEN(SUBSTITUTE(SUBSTITUTE($I64,CHAR(10),""),CHAR(13),""))&lt;=1000, SUMPRODUCT(--ISNUMBER(FIND({"&lt;";"&gt;";"&amp;";"""";"'"}, $I64)))=0,
    LEN(SUBSTITUTE(SUBSTITUTE($J64,CHAR(10),""),CHAR(13),""))&lt;=300,  SUMPRODUCT(--ISNUMBER(FIND({"&lt;";"&gt;";"&amp;";"""";"'"}, $J64)))=0,
    OR($F64="", IF(ISNUMBER($F64), AND($F64=INT($F64), $F64&gt;=0, LEN(TEXT($F64,"0"))&lt;=12), FALSE)),
    OR($G64="", IF(ISNUMBER($G64), AND($G64=INT($G64), $G64&gt;=0, LEN(TEXT($G64,"0"))&lt;=12), FALSE))
  ),
  "OK", "NG"),
"-")</f>
        <v>-</v>
      </c>
      <c r="P64" s="60" t="str" cm="1">
        <f t="array" ref="P64">IF(
  $D64 &lt;= IF(
    INDEX($E$15:$E$26, MATCH(INDEX($C:$C, ROW()-$D64+1), $C$15:$C$26, 0)) = リスト!$O$9, 5,
    INDEX($E$15:$E$26, MATCH(INDEX($C:$C, ROW()-$D64+1), $C$15:$C$26, 0))
  ),
  IF(AND(ISNUMBER($F64), ISNUMBER($G64)),
    IF(AND(
        $F64 &gt;= $G64,
        IF(INDEX($C:$C, ROW()-$D64+1) = $C$31, $G64 &gt;= 100000, TRUE)
      ),
      "OK", "NG"),
  "-"),
"-")</f>
        <v>-</v>
      </c>
      <c r="Q64" s="60" t="str" cm="1">
        <f t="array" ref="Q64">IF(
  $D64 &gt; IF(
    INDEX($E$15:$E$26, MATCH(INDEX($C:$C, ROW()-$D64+1), $C$15:$C$26, 0)) = リスト!$O$9, 5,
    INDEX($E$15:$E$26, MATCH(INDEX($C:$C, ROW()-$D64+1), $C$15:$C$26, 0))
  ),
  IF(AND($E64="", $F64="", $G64="", $I64="", $J64=""), "OK", "NG"),
"-")</f>
        <v>OK</v>
      </c>
    </row>
    <row r="65" spans="3:17" ht="70.150000000000006" customHeight="1" thickBot="1">
      <c r="C65" s="32"/>
      <c r="D65" s="33">
        <v>5</v>
      </c>
      <c r="E65" s="166"/>
      <c r="F65" s="175"/>
      <c r="G65" s="176"/>
      <c r="H65" s="81">
        <f t="shared" si="2"/>
        <v>0</v>
      </c>
      <c r="I65" s="166"/>
      <c r="J65" s="95"/>
      <c r="M65" s="60" t="str" cm="1">
        <f t="array" ref="M65">IF(
  $D65 &lt;= IF(
    INDEX($E$15:$E$26, MATCH(INDEX($C:$C, ROW()-$D65+1), $C$15:$C$26, 0)) = リスト!$O$9, 5,
    INDEX($E$15:$E$26, MATCH(INDEX($C:$C, ROW()-$D65+1), $C$15:$C$26, 0))
  ),
  IF(AND($E65&lt;&gt;"", $F65&lt;&gt;"", $G65&lt;&gt;""),
  "OK", "NG"),
"-")</f>
        <v>-</v>
      </c>
      <c r="N65" s="60" t="str" cm="1">
        <f t="array" ref="N65">IF(AND(
    $D65 &lt;= IF(
      INDEX($E$15:$E$26, MATCH(INDEX($C:$C, ROW()-$D65+1), $C$15:$C$26, 0)) = リスト!$O$9, 5,
      INDEX($E$15:$E$26, MATCH(INDEX($C:$C, ROW()-$D65+1), $C$15:$C$26, 0))
    ),
    $G65 &gt; 0
  ),
  IF(AND($I65&lt;&gt;"", $J65&lt;&gt;""),
  "OK", "NG"),
"-")</f>
        <v>-</v>
      </c>
      <c r="O65" s="60" t="str" cm="1">
        <f t="array" ref="O65">IF(
  $D65 &lt;= IF(
    INDEX($E$15:$E$26, MATCH(INDEX($C:$C, ROW()-$D65+1), $C$15:$C$26, 0)) = リスト!$O$9, 5,
    INDEX($E$15:$E$26, MATCH(INDEX($C:$C, ROW()-$D65+1), $C$15:$C$26, 0))
  ),
  IF(AND(
    LEN(SUBSTITUTE(SUBSTITUTE($E65,CHAR(10),""),CHAR(13),""))&lt;=1000, SUMPRODUCT(--ISNUMBER(FIND({"&lt;";"&gt;";"&amp;";"""";"'"}, $E65)))=0,
    LEN(SUBSTITUTE(SUBSTITUTE($I65,CHAR(10),""),CHAR(13),""))&lt;=1000, SUMPRODUCT(--ISNUMBER(FIND({"&lt;";"&gt;";"&amp;";"""";"'"}, $I65)))=0,
    LEN(SUBSTITUTE(SUBSTITUTE($J65,CHAR(10),""),CHAR(13),""))&lt;=300,  SUMPRODUCT(--ISNUMBER(FIND({"&lt;";"&gt;";"&amp;";"""";"'"}, $J65)))=0,
    OR($F65="", IF(ISNUMBER($F65), AND($F65=INT($F65), $F65&gt;=0, LEN(TEXT($F65,"0"))&lt;=12), FALSE)),
    OR($G65="", IF(ISNUMBER($G65), AND($G65=INT($G65), $G65&gt;=0, LEN(TEXT($G65,"0"))&lt;=12), FALSE))
  ),
  "OK", "NG"),
"-")</f>
        <v>-</v>
      </c>
      <c r="P65" s="60" t="str" cm="1">
        <f t="array" ref="P65">IF(
  $D65 &lt;= IF(
    INDEX($E$15:$E$26, MATCH(INDEX($C:$C, ROW()-$D65+1), $C$15:$C$26, 0)) = リスト!$O$9, 5,
    INDEX($E$15:$E$26, MATCH(INDEX($C:$C, ROW()-$D65+1), $C$15:$C$26, 0))
  ),
  IF(AND(ISNUMBER($F65), ISNUMBER($G65)),
    IF(AND(
        $F65 &gt;= $G65,
        IF(INDEX($C:$C, ROW()-$D65+1) = $C$31, $G65 &gt;= 100000, TRUE)
      ),
      "OK", "NG"),
  "-"),
"-")</f>
        <v>-</v>
      </c>
      <c r="Q65" s="60" t="str" cm="1">
        <f t="array" ref="Q65">IF(
  $D65 &gt; IF(
    INDEX($E$15:$E$26, MATCH(INDEX($C:$C, ROW()-$D65+1), $C$15:$C$26, 0)) = リスト!$O$9, 5,
    INDEX($E$15:$E$26, MATCH(INDEX($C:$C, ROW()-$D65+1), $C$15:$C$26, 0))
  ),
  IF(AND($E65="", $F65="", $G65="", $I65="", $J65=""), "OK", "NG"),
"-")</f>
        <v>OK</v>
      </c>
    </row>
    <row r="66" spans="3:17" ht="70.150000000000006" customHeight="1" thickTop="1">
      <c r="C66" s="29" t="s">
        <v>146</v>
      </c>
      <c r="D66" s="33">
        <v>1</v>
      </c>
      <c r="E66" s="161"/>
      <c r="F66" s="167"/>
      <c r="G66" s="168"/>
      <c r="H66" s="79">
        <f t="shared" si="2"/>
        <v>0</v>
      </c>
      <c r="I66" s="161"/>
      <c r="J66" s="93"/>
      <c r="M66" s="60" t="str" cm="1">
        <f t="array" ref="M66">IF(
  $D66 &lt;= IF(
    INDEX($E$15:$E$26, MATCH(INDEX($C:$C, ROW()-$D66+1), $C$15:$C$26, 0)) = リスト!$O$9, 5,
    INDEX($E$15:$E$26, MATCH(INDEX($C:$C, ROW()-$D66+1), $C$15:$C$26, 0))
  ),
  IF(AND($E66&lt;&gt;"", $F66&lt;&gt;"", $G66&lt;&gt;""),
  "OK", "NG"),
"-")</f>
        <v>-</v>
      </c>
      <c r="N66" s="60" t="str" cm="1">
        <f t="array" ref="N66">IF(AND(
    $D66 &lt;= IF(
      INDEX($E$15:$E$26, MATCH(INDEX($C:$C, ROW()-$D66+1), $C$15:$C$26, 0)) = リスト!$O$9, 5,
      INDEX($E$15:$E$26, MATCH(INDEX($C:$C, ROW()-$D66+1), $C$15:$C$26, 0))
    ),
    $G66 &gt; 0
  ),
  IF(AND($I66&lt;&gt;"", $J66&lt;&gt;""),
  "OK", "NG"),
"-")</f>
        <v>-</v>
      </c>
      <c r="O66" s="60" t="str" cm="1">
        <f t="array" ref="O66">IF(
  $D66 &lt;= IF(
    INDEX($E$15:$E$26, MATCH(INDEX($C:$C, ROW()-$D66+1), $C$15:$C$26, 0)) = リスト!$O$9, 5,
    INDEX($E$15:$E$26, MATCH(INDEX($C:$C, ROW()-$D66+1), $C$15:$C$26, 0))
  ),
  IF(AND(
    LEN(SUBSTITUTE(SUBSTITUTE($E66,CHAR(10),""),CHAR(13),""))&lt;=1000, SUMPRODUCT(--ISNUMBER(FIND({"&lt;";"&gt;";"&amp;";"""";"'"}, $E66)))=0,
    LEN(SUBSTITUTE(SUBSTITUTE($I66,CHAR(10),""),CHAR(13),""))&lt;=1000, SUMPRODUCT(--ISNUMBER(FIND({"&lt;";"&gt;";"&amp;";"""";"'"}, $I66)))=0,
    LEN(SUBSTITUTE(SUBSTITUTE($J66,CHAR(10),""),CHAR(13),""))&lt;=300,  SUMPRODUCT(--ISNUMBER(FIND({"&lt;";"&gt;";"&amp;";"""";"'"}, $J66)))=0,
    OR($F66="", IF(ISNUMBER($F66), AND($F66=INT($F66), $F66&gt;=0, LEN(TEXT($F66,"0"))&lt;=12), FALSE)),
    OR($G66="", IF(ISNUMBER($G66), AND($G66=INT($G66), $G66&gt;=0, LEN(TEXT($G66,"0"))&lt;=12), FALSE))
  ),
  "OK", "NG"),
"-")</f>
        <v>-</v>
      </c>
      <c r="P66" s="60" t="str" cm="1">
        <f t="array" ref="P66">IF(
  $D66 &lt;= IF(
    INDEX($E$15:$E$26, MATCH(INDEX($C:$C, ROW()-$D66+1), $C$15:$C$26, 0)) = リスト!$O$9, 5,
    INDEX($E$15:$E$26, MATCH(INDEX($C:$C, ROW()-$D66+1), $C$15:$C$26, 0))
  ),
  IF(AND(ISNUMBER($F66), ISNUMBER($G66)),
    IF(AND(
        $F66 &gt;= $G66,
        IF(INDEX($C:$C, ROW()-$D66+1) = $C$31, $G66 &gt;= 100000, TRUE)
      ),
      "OK", "NG"),
  "-"),
"-")</f>
        <v>-</v>
      </c>
      <c r="Q66" s="60" t="str" cm="1">
        <f t="array" ref="Q66">IF(
  $D66 &gt; IF(
    INDEX($E$15:$E$26, MATCH(INDEX($C:$C, ROW()-$D66+1), $C$15:$C$26, 0)) = リスト!$O$9, 5,
    INDEX($E$15:$E$26, MATCH(INDEX($C:$C, ROW()-$D66+1), $C$15:$C$26, 0))
  ),
  IF(AND($E66="", $F66="", $G66="", $I66="", $J66=""), "OK", "NG"),
"-")</f>
        <v>OK</v>
      </c>
    </row>
    <row r="67" spans="3:17" ht="70.150000000000006" customHeight="1">
      <c r="C67" s="31"/>
      <c r="D67" s="33">
        <v>2</v>
      </c>
      <c r="E67" s="163"/>
      <c r="F67" s="171"/>
      <c r="G67" s="172"/>
      <c r="H67" s="80">
        <f t="shared" si="2"/>
        <v>0</v>
      </c>
      <c r="I67" s="163"/>
      <c r="J67" s="164"/>
      <c r="M67" s="60" t="str" cm="1">
        <f t="array" ref="M67">IF(
  $D67 &lt;= IF(
    INDEX($E$15:$E$26, MATCH(INDEX($C:$C, ROW()-$D67+1), $C$15:$C$26, 0)) = リスト!$O$9, 5,
    INDEX($E$15:$E$26, MATCH(INDEX($C:$C, ROW()-$D67+1), $C$15:$C$26, 0))
  ),
  IF(AND($E67&lt;&gt;"", $F67&lt;&gt;"", $G67&lt;&gt;""),
  "OK", "NG"),
"-")</f>
        <v>-</v>
      </c>
      <c r="N67" s="60" t="str" cm="1">
        <f t="array" ref="N67">IF(AND(
    $D67 &lt;= IF(
      INDEX($E$15:$E$26, MATCH(INDEX($C:$C, ROW()-$D67+1), $C$15:$C$26, 0)) = リスト!$O$9, 5,
      INDEX($E$15:$E$26, MATCH(INDEX($C:$C, ROW()-$D67+1), $C$15:$C$26, 0))
    ),
    $G67 &gt; 0
  ),
  IF(AND($I67&lt;&gt;"", $J67&lt;&gt;""),
  "OK", "NG"),
"-")</f>
        <v>-</v>
      </c>
      <c r="O67" s="60" t="str" cm="1">
        <f t="array" ref="O67">IF(
  $D67 &lt;= IF(
    INDEX($E$15:$E$26, MATCH(INDEX($C:$C, ROW()-$D67+1), $C$15:$C$26, 0)) = リスト!$O$9, 5,
    INDEX($E$15:$E$26, MATCH(INDEX($C:$C, ROW()-$D67+1), $C$15:$C$26, 0))
  ),
  IF(AND(
    LEN(SUBSTITUTE(SUBSTITUTE($E67,CHAR(10),""),CHAR(13),""))&lt;=1000, SUMPRODUCT(--ISNUMBER(FIND({"&lt;";"&gt;";"&amp;";"""";"'"}, $E67)))=0,
    LEN(SUBSTITUTE(SUBSTITUTE($I67,CHAR(10),""),CHAR(13),""))&lt;=1000, SUMPRODUCT(--ISNUMBER(FIND({"&lt;";"&gt;";"&amp;";"""";"'"}, $I67)))=0,
    LEN(SUBSTITUTE(SUBSTITUTE($J67,CHAR(10),""),CHAR(13),""))&lt;=300,  SUMPRODUCT(--ISNUMBER(FIND({"&lt;";"&gt;";"&amp;";"""";"'"}, $J67)))=0,
    OR($F67="", IF(ISNUMBER($F67), AND($F67=INT($F67), $F67&gt;=0, LEN(TEXT($F67,"0"))&lt;=12), FALSE)),
    OR($G67="", IF(ISNUMBER($G67), AND($G67=INT($G67), $G67&gt;=0, LEN(TEXT($G67,"0"))&lt;=12), FALSE))
  ),
  "OK", "NG"),
"-")</f>
        <v>-</v>
      </c>
      <c r="P67" s="60" t="str" cm="1">
        <f t="array" ref="P67">IF(
  $D67 &lt;= IF(
    INDEX($E$15:$E$26, MATCH(INDEX($C:$C, ROW()-$D67+1), $C$15:$C$26, 0)) = リスト!$O$9, 5,
    INDEX($E$15:$E$26, MATCH(INDEX($C:$C, ROW()-$D67+1), $C$15:$C$26, 0))
  ),
  IF(AND(ISNUMBER($F67), ISNUMBER($G67)),
    IF(AND(
        $F67 &gt;= $G67,
        IF(INDEX($C:$C, ROW()-$D67+1) = $C$31, $G67 &gt;= 100000, TRUE)
      ),
      "OK", "NG"),
  "-"),
"-")</f>
        <v>-</v>
      </c>
      <c r="Q67" s="60" t="str" cm="1">
        <f t="array" ref="Q67">IF(
  $D67 &gt; IF(
    INDEX($E$15:$E$26, MATCH(INDEX($C:$C, ROW()-$D67+1), $C$15:$C$26, 0)) = リスト!$O$9, 5,
    INDEX($E$15:$E$26, MATCH(INDEX($C:$C, ROW()-$D67+1), $C$15:$C$26, 0))
  ),
  IF(AND($E67="", $F67="", $G67="", $I67="", $J67=""), "OK", "NG"),
"-")</f>
        <v>OK</v>
      </c>
    </row>
    <row r="68" spans="3:17" ht="70.150000000000006" customHeight="1">
      <c r="C68" s="31"/>
      <c r="D68" s="33">
        <v>3</v>
      </c>
      <c r="E68" s="163"/>
      <c r="F68" s="171"/>
      <c r="G68" s="172"/>
      <c r="H68" s="80">
        <f t="shared" si="2"/>
        <v>0</v>
      </c>
      <c r="I68" s="163"/>
      <c r="J68" s="164"/>
      <c r="M68" s="60" t="str" cm="1">
        <f t="array" ref="M68">IF(
  $D68 &lt;= IF(
    INDEX($E$15:$E$26, MATCH(INDEX($C:$C, ROW()-$D68+1), $C$15:$C$26, 0)) = リスト!$O$9, 5,
    INDEX($E$15:$E$26, MATCH(INDEX($C:$C, ROW()-$D68+1), $C$15:$C$26, 0))
  ),
  IF(AND($E68&lt;&gt;"", $F68&lt;&gt;"", $G68&lt;&gt;""),
  "OK", "NG"),
"-")</f>
        <v>-</v>
      </c>
      <c r="N68" s="60" t="str" cm="1">
        <f t="array" ref="N68">IF(AND(
    $D68 &lt;= IF(
      INDEX($E$15:$E$26, MATCH(INDEX($C:$C, ROW()-$D68+1), $C$15:$C$26, 0)) = リスト!$O$9, 5,
      INDEX($E$15:$E$26, MATCH(INDEX($C:$C, ROW()-$D68+1), $C$15:$C$26, 0))
    ),
    $G68 &gt; 0
  ),
  IF(AND($I68&lt;&gt;"", $J68&lt;&gt;""),
  "OK", "NG"),
"-")</f>
        <v>-</v>
      </c>
      <c r="O68" s="60" t="str" cm="1">
        <f t="array" ref="O68">IF(
  $D68 &lt;= IF(
    INDEX($E$15:$E$26, MATCH(INDEX($C:$C, ROW()-$D68+1), $C$15:$C$26, 0)) = リスト!$O$9, 5,
    INDEX($E$15:$E$26, MATCH(INDEX($C:$C, ROW()-$D68+1), $C$15:$C$26, 0))
  ),
  IF(AND(
    LEN(SUBSTITUTE(SUBSTITUTE($E68,CHAR(10),""),CHAR(13),""))&lt;=1000, SUMPRODUCT(--ISNUMBER(FIND({"&lt;";"&gt;";"&amp;";"""";"'"}, $E68)))=0,
    LEN(SUBSTITUTE(SUBSTITUTE($I68,CHAR(10),""),CHAR(13),""))&lt;=1000, SUMPRODUCT(--ISNUMBER(FIND({"&lt;";"&gt;";"&amp;";"""";"'"}, $I68)))=0,
    LEN(SUBSTITUTE(SUBSTITUTE($J68,CHAR(10),""),CHAR(13),""))&lt;=300,  SUMPRODUCT(--ISNUMBER(FIND({"&lt;";"&gt;";"&amp;";"""";"'"}, $J68)))=0,
    OR($F68="", IF(ISNUMBER($F68), AND($F68=INT($F68), $F68&gt;=0, LEN(TEXT($F68,"0"))&lt;=12), FALSE)),
    OR($G68="", IF(ISNUMBER($G68), AND($G68=INT($G68), $G68&gt;=0, LEN(TEXT($G68,"0"))&lt;=12), FALSE))
  ),
  "OK", "NG"),
"-")</f>
        <v>-</v>
      </c>
      <c r="P68" s="60" t="str" cm="1">
        <f t="array" ref="P68">IF(
  $D68 &lt;= IF(
    INDEX($E$15:$E$26, MATCH(INDEX($C:$C, ROW()-$D68+1), $C$15:$C$26, 0)) = リスト!$O$9, 5,
    INDEX($E$15:$E$26, MATCH(INDEX($C:$C, ROW()-$D68+1), $C$15:$C$26, 0))
  ),
  IF(AND(ISNUMBER($F68), ISNUMBER($G68)),
    IF(AND(
        $F68 &gt;= $G68,
        IF(INDEX($C:$C, ROW()-$D68+1) = $C$31, $G68 &gt;= 100000, TRUE)
      ),
      "OK", "NG"),
  "-"),
"-")</f>
        <v>-</v>
      </c>
      <c r="Q68" s="60" t="str" cm="1">
        <f t="array" ref="Q68">IF(
  $D68 &gt; IF(
    INDEX($E$15:$E$26, MATCH(INDEX($C:$C, ROW()-$D68+1), $C$15:$C$26, 0)) = リスト!$O$9, 5,
    INDEX($E$15:$E$26, MATCH(INDEX($C:$C, ROW()-$D68+1), $C$15:$C$26, 0))
  ),
  IF(AND($E68="", $F68="", $G68="", $I68="", $J68=""), "OK", "NG"),
"-")</f>
        <v>OK</v>
      </c>
    </row>
    <row r="69" spans="3:17" ht="70.150000000000006" customHeight="1">
      <c r="C69" s="31"/>
      <c r="D69" s="33">
        <v>4</v>
      </c>
      <c r="E69" s="163"/>
      <c r="F69" s="171"/>
      <c r="G69" s="172"/>
      <c r="H69" s="80">
        <f t="shared" si="2"/>
        <v>0</v>
      </c>
      <c r="I69" s="163"/>
      <c r="J69" s="164"/>
      <c r="M69" s="60" t="str" cm="1">
        <f t="array" ref="M69">IF(
  $D69 &lt;= IF(
    INDEX($E$15:$E$26, MATCH(INDEX($C:$C, ROW()-$D69+1), $C$15:$C$26, 0)) = リスト!$O$9, 5,
    INDEX($E$15:$E$26, MATCH(INDEX($C:$C, ROW()-$D69+1), $C$15:$C$26, 0))
  ),
  IF(AND($E69&lt;&gt;"", $F69&lt;&gt;"", $G69&lt;&gt;""),
  "OK", "NG"),
"-")</f>
        <v>-</v>
      </c>
      <c r="N69" s="60" t="str" cm="1">
        <f t="array" ref="N69">IF(AND(
    $D69 &lt;= IF(
      INDEX($E$15:$E$26, MATCH(INDEX($C:$C, ROW()-$D69+1), $C$15:$C$26, 0)) = リスト!$O$9, 5,
      INDEX($E$15:$E$26, MATCH(INDEX($C:$C, ROW()-$D69+1), $C$15:$C$26, 0))
    ),
    $G69 &gt; 0
  ),
  IF(AND($I69&lt;&gt;"", $J69&lt;&gt;""),
  "OK", "NG"),
"-")</f>
        <v>-</v>
      </c>
      <c r="O69" s="60" t="str" cm="1">
        <f t="array" ref="O69">IF(
  $D69 &lt;= IF(
    INDEX($E$15:$E$26, MATCH(INDEX($C:$C, ROW()-$D69+1), $C$15:$C$26, 0)) = リスト!$O$9, 5,
    INDEX($E$15:$E$26, MATCH(INDEX($C:$C, ROW()-$D69+1), $C$15:$C$26, 0))
  ),
  IF(AND(
    LEN(SUBSTITUTE(SUBSTITUTE($E69,CHAR(10),""),CHAR(13),""))&lt;=1000, SUMPRODUCT(--ISNUMBER(FIND({"&lt;";"&gt;";"&amp;";"""";"'"}, $E69)))=0,
    LEN(SUBSTITUTE(SUBSTITUTE($I69,CHAR(10),""),CHAR(13),""))&lt;=1000, SUMPRODUCT(--ISNUMBER(FIND({"&lt;";"&gt;";"&amp;";"""";"'"}, $I69)))=0,
    LEN(SUBSTITUTE(SUBSTITUTE($J69,CHAR(10),""),CHAR(13),""))&lt;=300,  SUMPRODUCT(--ISNUMBER(FIND({"&lt;";"&gt;";"&amp;";"""";"'"}, $J69)))=0,
    OR($F69="", IF(ISNUMBER($F69), AND($F69=INT($F69), $F69&gt;=0, LEN(TEXT($F69,"0"))&lt;=12), FALSE)),
    OR($G69="", IF(ISNUMBER($G69), AND($G69=INT($G69), $G69&gt;=0, LEN(TEXT($G69,"0"))&lt;=12), FALSE))
  ),
  "OK", "NG"),
"-")</f>
        <v>-</v>
      </c>
      <c r="P69" s="60" t="str" cm="1">
        <f t="array" ref="P69">IF(
  $D69 &lt;= IF(
    INDEX($E$15:$E$26, MATCH(INDEX($C:$C, ROW()-$D69+1), $C$15:$C$26, 0)) = リスト!$O$9, 5,
    INDEX($E$15:$E$26, MATCH(INDEX($C:$C, ROW()-$D69+1), $C$15:$C$26, 0))
  ),
  IF(AND(ISNUMBER($F69), ISNUMBER($G69)),
    IF(AND(
        $F69 &gt;= $G69,
        IF(INDEX($C:$C, ROW()-$D69+1) = $C$31, $G69 &gt;= 100000, TRUE)
      ),
      "OK", "NG"),
  "-"),
"-")</f>
        <v>-</v>
      </c>
      <c r="Q69" s="60" t="str" cm="1">
        <f t="array" ref="Q69">IF(
  $D69 &gt; IF(
    INDEX($E$15:$E$26, MATCH(INDEX($C:$C, ROW()-$D69+1), $C$15:$C$26, 0)) = リスト!$O$9, 5,
    INDEX($E$15:$E$26, MATCH(INDEX($C:$C, ROW()-$D69+1), $C$15:$C$26, 0))
  ),
  IF(AND($E69="", $F69="", $G69="", $I69="", $J69=""), "OK", "NG"),
"-")</f>
        <v>OK</v>
      </c>
    </row>
    <row r="70" spans="3:17" ht="70.150000000000006" customHeight="1" thickBot="1">
      <c r="C70" s="32"/>
      <c r="D70" s="33">
        <v>5</v>
      </c>
      <c r="E70" s="166"/>
      <c r="F70" s="175"/>
      <c r="G70" s="176"/>
      <c r="H70" s="81">
        <f t="shared" si="2"/>
        <v>0</v>
      </c>
      <c r="I70" s="166"/>
      <c r="J70" s="95"/>
      <c r="M70" s="60" t="str" cm="1">
        <f t="array" ref="M70">IF(
  $D70 &lt;= IF(
    INDEX($E$15:$E$26, MATCH(INDEX($C:$C, ROW()-$D70+1), $C$15:$C$26, 0)) = リスト!$O$9, 5,
    INDEX($E$15:$E$26, MATCH(INDEX($C:$C, ROW()-$D70+1), $C$15:$C$26, 0))
  ),
  IF(AND($E70&lt;&gt;"", $F70&lt;&gt;"", $G70&lt;&gt;""),
  "OK", "NG"),
"-")</f>
        <v>-</v>
      </c>
      <c r="N70" s="60" t="str" cm="1">
        <f t="array" ref="N70">IF(AND(
    $D70 &lt;= IF(
      INDEX($E$15:$E$26, MATCH(INDEX($C:$C, ROW()-$D70+1), $C$15:$C$26, 0)) = リスト!$O$9, 5,
      INDEX($E$15:$E$26, MATCH(INDEX($C:$C, ROW()-$D70+1), $C$15:$C$26, 0))
    ),
    $G70 &gt; 0
  ),
  IF(AND($I70&lt;&gt;"", $J70&lt;&gt;""),
  "OK", "NG"),
"-")</f>
        <v>-</v>
      </c>
      <c r="O70" s="60" t="str" cm="1">
        <f t="array" ref="O70">IF(
  $D70 &lt;= IF(
    INDEX($E$15:$E$26, MATCH(INDEX($C:$C, ROW()-$D70+1), $C$15:$C$26, 0)) = リスト!$O$9, 5,
    INDEX($E$15:$E$26, MATCH(INDEX($C:$C, ROW()-$D70+1), $C$15:$C$26, 0))
  ),
  IF(AND(
    LEN(SUBSTITUTE(SUBSTITUTE($E70,CHAR(10),""),CHAR(13),""))&lt;=1000, SUMPRODUCT(--ISNUMBER(FIND({"&lt;";"&gt;";"&amp;";"""";"'"}, $E70)))=0,
    LEN(SUBSTITUTE(SUBSTITUTE($I70,CHAR(10),""),CHAR(13),""))&lt;=1000, SUMPRODUCT(--ISNUMBER(FIND({"&lt;";"&gt;";"&amp;";"""";"'"}, $I70)))=0,
    LEN(SUBSTITUTE(SUBSTITUTE($J70,CHAR(10),""),CHAR(13),""))&lt;=300,  SUMPRODUCT(--ISNUMBER(FIND({"&lt;";"&gt;";"&amp;";"""";"'"}, $J70)))=0,
    OR($F70="", IF(ISNUMBER($F70), AND($F70=INT($F70), $F70&gt;=0, LEN(TEXT($F70,"0"))&lt;=12), FALSE)),
    OR($G70="", IF(ISNUMBER($G70), AND($G70=INT($G70), $G70&gt;=0, LEN(TEXT($G70,"0"))&lt;=12), FALSE))
  ),
  "OK", "NG"),
"-")</f>
        <v>-</v>
      </c>
      <c r="P70" s="60" t="str" cm="1">
        <f t="array" ref="P70">IF(
  $D70 &lt;= IF(
    INDEX($E$15:$E$26, MATCH(INDEX($C:$C, ROW()-$D70+1), $C$15:$C$26, 0)) = リスト!$O$9, 5,
    INDEX($E$15:$E$26, MATCH(INDEX($C:$C, ROW()-$D70+1), $C$15:$C$26, 0))
  ),
  IF(AND(ISNUMBER($F70), ISNUMBER($G70)),
    IF(AND(
        $F70 &gt;= $G70,
        IF(INDEX($C:$C, ROW()-$D70+1) = $C$31, $G70 &gt;= 100000, TRUE)
      ),
      "OK", "NG"),
  "-"),
"-")</f>
        <v>-</v>
      </c>
      <c r="Q70" s="60" t="str" cm="1">
        <f t="array" ref="Q70">IF(
  $D70 &gt; IF(
    INDEX($E$15:$E$26, MATCH(INDEX($C:$C, ROW()-$D70+1), $C$15:$C$26, 0)) = リスト!$O$9, 5,
    INDEX($E$15:$E$26, MATCH(INDEX($C:$C, ROW()-$D70+1), $C$15:$C$26, 0))
  ),
  IF(AND($E70="", $F70="", $G70="", $I70="", $J70=""), "OK", "NG"),
"-")</f>
        <v>OK</v>
      </c>
    </row>
    <row r="71" spans="3:17" ht="84.75" thickTop="1">
      <c r="C71" s="29" t="s">
        <v>147</v>
      </c>
      <c r="D71" s="33">
        <v>1</v>
      </c>
      <c r="E71" s="161" t="s">
        <v>216</v>
      </c>
      <c r="F71" s="167">
        <v>550000</v>
      </c>
      <c r="G71" s="168">
        <v>500000</v>
      </c>
      <c r="H71" s="79">
        <f t="shared" si="2"/>
        <v>333333</v>
      </c>
      <c r="I71" s="161" t="s">
        <v>217</v>
      </c>
      <c r="J71" s="93" t="s">
        <v>218</v>
      </c>
      <c r="M71" s="60" t="str" cm="1">
        <f t="array" ref="M71">IF(
  $D71 &lt;= IF(
    INDEX($E$15:$E$26, MATCH(INDEX($C:$C, ROW()-$D71+1), $C$15:$C$26, 0)) = リスト!$O$9, 5,
    INDEX($E$15:$E$26, MATCH(INDEX($C:$C, ROW()-$D71+1), $C$15:$C$26, 0))
  ),
  IF(AND($E71&lt;&gt;"", $F71&lt;&gt;"", $G71&lt;&gt;""),
  "OK", "NG"),
"-")</f>
        <v>OK</v>
      </c>
      <c r="N71" s="60" t="str" cm="1">
        <f t="array" ref="N71">IF(AND(
    $D71 &lt;= IF(
      INDEX($E$15:$E$26, MATCH(INDEX($C:$C, ROW()-$D71+1), $C$15:$C$26, 0)) = リスト!$O$9, 5,
      INDEX($E$15:$E$26, MATCH(INDEX($C:$C, ROW()-$D71+1), $C$15:$C$26, 0))
    ),
    $G71 &gt; 0
  ),
  IF(AND($I71&lt;&gt;"", $J71&lt;&gt;""),
  "OK", "NG"),
"-")</f>
        <v>OK</v>
      </c>
      <c r="O71" s="60" t="str" cm="1">
        <f t="array" ref="O71">IF(
  $D71 &lt;= IF(
    INDEX($E$15:$E$26, MATCH(INDEX($C:$C, ROW()-$D71+1), $C$15:$C$26, 0)) = リスト!$O$9, 5,
    INDEX($E$15:$E$26, MATCH(INDEX($C:$C, ROW()-$D71+1), $C$15:$C$26, 0))
  ),
  IF(AND(
    LEN(SUBSTITUTE(SUBSTITUTE($E71,CHAR(10),""),CHAR(13),""))&lt;=1000, SUMPRODUCT(--ISNUMBER(FIND({"&lt;";"&gt;";"&amp;";"""";"'"}, $E71)))=0,
    LEN(SUBSTITUTE(SUBSTITUTE($I71,CHAR(10),""),CHAR(13),""))&lt;=1000, SUMPRODUCT(--ISNUMBER(FIND({"&lt;";"&gt;";"&amp;";"""";"'"}, $I71)))=0,
    LEN(SUBSTITUTE(SUBSTITUTE($J71,CHAR(10),""),CHAR(13),""))&lt;=300,  SUMPRODUCT(--ISNUMBER(FIND({"&lt;";"&gt;";"&amp;";"""";"'"}, $J71)))=0,
    OR($F71="", IF(ISNUMBER($F71), AND($F71=INT($F71), $F71&gt;=0, LEN(TEXT($F71,"0"))&lt;=12), FALSE)),
    OR($G71="", IF(ISNUMBER($G71), AND($G71=INT($G71), $G71&gt;=0, LEN(TEXT($G71,"0"))&lt;=12), FALSE))
  ),
  "OK", "NG"),
"-")</f>
        <v>OK</v>
      </c>
      <c r="P71" s="60" t="str" cm="1">
        <f t="array" ref="P71">IF(
  $D71 &lt;= IF(
    INDEX($E$15:$E$26, MATCH(INDEX($C:$C, ROW()-$D71+1), $C$15:$C$26, 0)) = リスト!$O$9, 5,
    INDEX($E$15:$E$26, MATCH(INDEX($C:$C, ROW()-$D71+1), $C$15:$C$26, 0))
  ),
  IF(AND(ISNUMBER($F71), ISNUMBER($G71)),
    IF(AND(
        $F71 &gt;= $G71,
        IF(INDEX($C:$C, ROW()-$D71+1) = $C$31, $G71 &gt;= 100000, TRUE)
      ),
      "OK", "NG"),
  "-"),
"-")</f>
        <v>OK</v>
      </c>
      <c r="Q71" s="60" t="str" cm="1">
        <f t="array" ref="Q71">IF(
  $D71 &gt; IF(
    INDEX($E$15:$E$26, MATCH(INDEX($C:$C, ROW()-$D71+1), $C$15:$C$26, 0)) = リスト!$O$9, 5,
    INDEX($E$15:$E$26, MATCH(INDEX($C:$C, ROW()-$D71+1), $C$15:$C$26, 0))
  ),
  IF(AND($E71="", $F71="", $G71="", $I71="", $J71=""), "OK", "NG"),
"-")</f>
        <v>-</v>
      </c>
    </row>
    <row r="72" spans="3:17" ht="70.150000000000006" customHeight="1">
      <c r="C72" s="31"/>
      <c r="D72" s="33">
        <v>2</v>
      </c>
      <c r="E72" s="163"/>
      <c r="F72" s="171"/>
      <c r="G72" s="172"/>
      <c r="H72" s="80">
        <f t="shared" si="2"/>
        <v>0</v>
      </c>
      <c r="I72" s="163"/>
      <c r="J72" s="164"/>
      <c r="M72" s="60" t="str" cm="1">
        <f t="array" ref="M72">IF(
  $D72 &lt;= IF(
    INDEX($E$15:$E$26, MATCH(INDEX($C:$C, ROW()-$D72+1), $C$15:$C$26, 0)) = リスト!$O$9, 5,
    INDEX($E$15:$E$26, MATCH(INDEX($C:$C, ROW()-$D72+1), $C$15:$C$26, 0))
  ),
  IF(AND($E72&lt;&gt;"", $F72&lt;&gt;"", $G72&lt;&gt;""),
  "OK", "NG"),
"-")</f>
        <v>-</v>
      </c>
      <c r="N72" s="60" t="str" cm="1">
        <f t="array" ref="N72">IF(AND(
    $D72 &lt;= IF(
      INDEX($E$15:$E$26, MATCH(INDEX($C:$C, ROW()-$D72+1), $C$15:$C$26, 0)) = リスト!$O$9, 5,
      INDEX($E$15:$E$26, MATCH(INDEX($C:$C, ROW()-$D72+1), $C$15:$C$26, 0))
    ),
    $G72 &gt; 0
  ),
  IF(AND($I72&lt;&gt;"", $J72&lt;&gt;""),
  "OK", "NG"),
"-")</f>
        <v>-</v>
      </c>
      <c r="O72" s="60" t="str" cm="1">
        <f t="array" ref="O72">IF(
  $D72 &lt;= IF(
    INDEX($E$15:$E$26, MATCH(INDEX($C:$C, ROW()-$D72+1), $C$15:$C$26, 0)) = リスト!$O$9, 5,
    INDEX($E$15:$E$26, MATCH(INDEX($C:$C, ROW()-$D72+1), $C$15:$C$26, 0))
  ),
  IF(AND(
    LEN(SUBSTITUTE(SUBSTITUTE($E72,CHAR(10),""),CHAR(13),""))&lt;=1000, SUMPRODUCT(--ISNUMBER(FIND({"&lt;";"&gt;";"&amp;";"""";"'"}, $E72)))=0,
    LEN(SUBSTITUTE(SUBSTITUTE($I72,CHAR(10),""),CHAR(13),""))&lt;=1000, SUMPRODUCT(--ISNUMBER(FIND({"&lt;";"&gt;";"&amp;";"""";"'"}, $I72)))=0,
    LEN(SUBSTITUTE(SUBSTITUTE($J72,CHAR(10),""),CHAR(13),""))&lt;=300,  SUMPRODUCT(--ISNUMBER(FIND({"&lt;";"&gt;";"&amp;";"""";"'"}, $J72)))=0,
    OR($F72="", IF(ISNUMBER($F72), AND($F72=INT($F72), $F72&gt;=0, LEN(TEXT($F72,"0"))&lt;=12), FALSE)),
    OR($G72="", IF(ISNUMBER($G72), AND($G72=INT($G72), $G72&gt;=0, LEN(TEXT($G72,"0"))&lt;=12), FALSE))
  ),
  "OK", "NG"),
"-")</f>
        <v>-</v>
      </c>
      <c r="P72" s="60" t="str" cm="1">
        <f t="array" ref="P72">IF(
  $D72 &lt;= IF(
    INDEX($E$15:$E$26, MATCH(INDEX($C:$C, ROW()-$D72+1), $C$15:$C$26, 0)) = リスト!$O$9, 5,
    INDEX($E$15:$E$26, MATCH(INDEX($C:$C, ROW()-$D72+1), $C$15:$C$26, 0))
  ),
  IF(AND(ISNUMBER($F72), ISNUMBER($G72)),
    IF(AND(
        $F72 &gt;= $G72,
        IF(INDEX($C:$C, ROW()-$D72+1) = $C$31, $G72 &gt;= 100000, TRUE)
      ),
      "OK", "NG"),
  "-"),
"-")</f>
        <v>-</v>
      </c>
      <c r="Q72" s="60" t="str" cm="1">
        <f t="array" ref="Q72">IF(
  $D72 &gt; IF(
    INDEX($E$15:$E$26, MATCH(INDEX($C:$C, ROW()-$D72+1), $C$15:$C$26, 0)) = リスト!$O$9, 5,
    INDEX($E$15:$E$26, MATCH(INDEX($C:$C, ROW()-$D72+1), $C$15:$C$26, 0))
  ),
  IF(AND($E72="", $F72="", $G72="", $I72="", $J72=""), "OK", "NG"),
"-")</f>
        <v>OK</v>
      </c>
    </row>
    <row r="73" spans="3:17" ht="70.150000000000006" customHeight="1">
      <c r="C73" s="31"/>
      <c r="D73" s="33">
        <v>3</v>
      </c>
      <c r="E73" s="163"/>
      <c r="F73" s="171"/>
      <c r="G73" s="172"/>
      <c r="H73" s="80">
        <f t="shared" si="2"/>
        <v>0</v>
      </c>
      <c r="I73" s="163"/>
      <c r="J73" s="164"/>
      <c r="M73" s="60" t="str" cm="1">
        <f t="array" ref="M73">IF(
  $D73 &lt;= IF(
    INDEX($E$15:$E$26, MATCH(INDEX($C:$C, ROW()-$D73+1), $C$15:$C$26, 0)) = リスト!$O$9, 5,
    INDEX($E$15:$E$26, MATCH(INDEX($C:$C, ROW()-$D73+1), $C$15:$C$26, 0))
  ),
  IF(AND($E73&lt;&gt;"", $F73&lt;&gt;"", $G73&lt;&gt;""),
  "OK", "NG"),
"-")</f>
        <v>-</v>
      </c>
      <c r="N73" s="60" t="str" cm="1">
        <f t="array" ref="N73">IF(AND(
    $D73 &lt;= IF(
      INDEX($E$15:$E$26, MATCH(INDEX($C:$C, ROW()-$D73+1), $C$15:$C$26, 0)) = リスト!$O$9, 5,
      INDEX($E$15:$E$26, MATCH(INDEX($C:$C, ROW()-$D73+1), $C$15:$C$26, 0))
    ),
    $G73 &gt; 0
  ),
  IF(AND($I73&lt;&gt;"", $J73&lt;&gt;""),
  "OK", "NG"),
"-")</f>
        <v>-</v>
      </c>
      <c r="O73" s="60" t="str" cm="1">
        <f t="array" ref="O73">IF(
  $D73 &lt;= IF(
    INDEX($E$15:$E$26, MATCH(INDEX($C:$C, ROW()-$D73+1), $C$15:$C$26, 0)) = リスト!$O$9, 5,
    INDEX($E$15:$E$26, MATCH(INDEX($C:$C, ROW()-$D73+1), $C$15:$C$26, 0))
  ),
  IF(AND(
    LEN(SUBSTITUTE(SUBSTITUTE($E73,CHAR(10),""),CHAR(13),""))&lt;=1000, SUMPRODUCT(--ISNUMBER(FIND({"&lt;";"&gt;";"&amp;";"""";"'"}, $E73)))=0,
    LEN(SUBSTITUTE(SUBSTITUTE($I73,CHAR(10),""),CHAR(13),""))&lt;=1000, SUMPRODUCT(--ISNUMBER(FIND({"&lt;";"&gt;";"&amp;";"""";"'"}, $I73)))=0,
    LEN(SUBSTITUTE(SUBSTITUTE($J73,CHAR(10),""),CHAR(13),""))&lt;=300,  SUMPRODUCT(--ISNUMBER(FIND({"&lt;";"&gt;";"&amp;";"""";"'"}, $J73)))=0,
    OR($F73="", IF(ISNUMBER($F73), AND($F73=INT($F73), $F73&gt;=0, LEN(TEXT($F73,"0"))&lt;=12), FALSE)),
    OR($G73="", IF(ISNUMBER($G73), AND($G73=INT($G73), $G73&gt;=0, LEN(TEXT($G73,"0"))&lt;=12), FALSE))
  ),
  "OK", "NG"),
"-")</f>
        <v>-</v>
      </c>
      <c r="P73" s="60" t="str" cm="1">
        <f t="array" ref="P73">IF(
  $D73 &lt;= IF(
    INDEX($E$15:$E$26, MATCH(INDEX($C:$C, ROW()-$D73+1), $C$15:$C$26, 0)) = リスト!$O$9, 5,
    INDEX($E$15:$E$26, MATCH(INDEX($C:$C, ROW()-$D73+1), $C$15:$C$26, 0))
  ),
  IF(AND(ISNUMBER($F73), ISNUMBER($G73)),
    IF(AND(
        $F73 &gt;= $G73,
        IF(INDEX($C:$C, ROW()-$D73+1) = $C$31, $G73 &gt;= 100000, TRUE)
      ),
      "OK", "NG"),
  "-"),
"-")</f>
        <v>-</v>
      </c>
      <c r="Q73" s="60" t="str" cm="1">
        <f t="array" ref="Q73">IF(
  $D73 &gt; IF(
    INDEX($E$15:$E$26, MATCH(INDEX($C:$C, ROW()-$D73+1), $C$15:$C$26, 0)) = リスト!$O$9, 5,
    INDEX($E$15:$E$26, MATCH(INDEX($C:$C, ROW()-$D73+1), $C$15:$C$26, 0))
  ),
  IF(AND($E73="", $F73="", $G73="", $I73="", $J73=""), "OK", "NG"),
"-")</f>
        <v>OK</v>
      </c>
    </row>
    <row r="74" spans="3:17" ht="70.150000000000006" customHeight="1">
      <c r="C74" s="31"/>
      <c r="D74" s="33">
        <v>4</v>
      </c>
      <c r="E74" s="163"/>
      <c r="F74" s="171"/>
      <c r="G74" s="172"/>
      <c r="H74" s="80">
        <f t="shared" si="2"/>
        <v>0</v>
      </c>
      <c r="I74" s="163"/>
      <c r="J74" s="164"/>
      <c r="M74" s="60" t="str" cm="1">
        <f t="array" ref="M74">IF(
  $D74 &lt;= IF(
    INDEX($E$15:$E$26, MATCH(INDEX($C:$C, ROW()-$D74+1), $C$15:$C$26, 0)) = リスト!$O$9, 5,
    INDEX($E$15:$E$26, MATCH(INDEX($C:$C, ROW()-$D74+1), $C$15:$C$26, 0))
  ),
  IF(AND($E74&lt;&gt;"", $F74&lt;&gt;"", $G74&lt;&gt;""),
  "OK", "NG"),
"-")</f>
        <v>-</v>
      </c>
      <c r="N74" s="60" t="str" cm="1">
        <f t="array" ref="N74">IF(AND(
    $D74 &lt;= IF(
      INDEX($E$15:$E$26, MATCH(INDEX($C:$C, ROW()-$D74+1), $C$15:$C$26, 0)) = リスト!$O$9, 5,
      INDEX($E$15:$E$26, MATCH(INDEX($C:$C, ROW()-$D74+1), $C$15:$C$26, 0))
    ),
    $G74 &gt; 0
  ),
  IF(AND($I74&lt;&gt;"", $J74&lt;&gt;""),
  "OK", "NG"),
"-")</f>
        <v>-</v>
      </c>
      <c r="O74" s="60" t="str" cm="1">
        <f t="array" ref="O74">IF(
  $D74 &lt;= IF(
    INDEX($E$15:$E$26, MATCH(INDEX($C:$C, ROW()-$D74+1), $C$15:$C$26, 0)) = リスト!$O$9, 5,
    INDEX($E$15:$E$26, MATCH(INDEX($C:$C, ROW()-$D74+1), $C$15:$C$26, 0))
  ),
  IF(AND(
    LEN(SUBSTITUTE(SUBSTITUTE($E74,CHAR(10),""),CHAR(13),""))&lt;=1000, SUMPRODUCT(--ISNUMBER(FIND({"&lt;";"&gt;";"&amp;";"""";"'"}, $E74)))=0,
    LEN(SUBSTITUTE(SUBSTITUTE($I74,CHAR(10),""),CHAR(13),""))&lt;=1000, SUMPRODUCT(--ISNUMBER(FIND({"&lt;";"&gt;";"&amp;";"""";"'"}, $I74)))=0,
    LEN(SUBSTITUTE(SUBSTITUTE($J74,CHAR(10),""),CHAR(13),""))&lt;=300,  SUMPRODUCT(--ISNUMBER(FIND({"&lt;";"&gt;";"&amp;";"""";"'"}, $J74)))=0,
    OR($F74="", IF(ISNUMBER($F74), AND($F74=INT($F74), $F74&gt;=0, LEN(TEXT($F74,"0"))&lt;=12), FALSE)),
    OR($G74="", IF(ISNUMBER($G74), AND($G74=INT($G74), $G74&gt;=0, LEN(TEXT($G74,"0"))&lt;=12), FALSE))
  ),
  "OK", "NG"),
"-")</f>
        <v>-</v>
      </c>
      <c r="P74" s="60" t="str" cm="1">
        <f t="array" ref="P74">IF(
  $D74 &lt;= IF(
    INDEX($E$15:$E$26, MATCH(INDEX($C:$C, ROW()-$D74+1), $C$15:$C$26, 0)) = リスト!$O$9, 5,
    INDEX($E$15:$E$26, MATCH(INDEX($C:$C, ROW()-$D74+1), $C$15:$C$26, 0))
  ),
  IF(AND(ISNUMBER($F74), ISNUMBER($G74)),
    IF(AND(
        $F74 &gt;= $G74,
        IF(INDEX($C:$C, ROW()-$D74+1) = $C$31, $G74 &gt;= 100000, TRUE)
      ),
      "OK", "NG"),
  "-"),
"-")</f>
        <v>-</v>
      </c>
      <c r="Q74" s="60" t="str" cm="1">
        <f t="array" ref="Q74">IF(
  $D74 &gt; IF(
    INDEX($E$15:$E$26, MATCH(INDEX($C:$C, ROW()-$D74+1), $C$15:$C$26, 0)) = リスト!$O$9, 5,
    INDEX($E$15:$E$26, MATCH(INDEX($C:$C, ROW()-$D74+1), $C$15:$C$26, 0))
  ),
  IF(AND($E74="", $F74="", $G74="", $I74="", $J74=""), "OK", "NG"),
"-")</f>
        <v>OK</v>
      </c>
    </row>
    <row r="75" spans="3:17" ht="70.150000000000006" customHeight="1" thickBot="1">
      <c r="C75" s="32"/>
      <c r="D75" s="33">
        <v>5</v>
      </c>
      <c r="E75" s="166"/>
      <c r="F75" s="175"/>
      <c r="G75" s="176"/>
      <c r="H75" s="81">
        <f t="shared" si="2"/>
        <v>0</v>
      </c>
      <c r="I75" s="166"/>
      <c r="J75" s="95"/>
      <c r="M75" s="60" t="str" cm="1">
        <f t="array" ref="M75">IF(
  $D75 &lt;= IF(
    INDEX($E$15:$E$26, MATCH(INDEX($C:$C, ROW()-$D75+1), $C$15:$C$26, 0)) = リスト!$O$9, 5,
    INDEX($E$15:$E$26, MATCH(INDEX($C:$C, ROW()-$D75+1), $C$15:$C$26, 0))
  ),
  IF(AND($E75&lt;&gt;"", $F75&lt;&gt;"", $G75&lt;&gt;""),
  "OK", "NG"),
"-")</f>
        <v>-</v>
      </c>
      <c r="N75" s="60" t="str" cm="1">
        <f t="array" ref="N75">IF(AND(
    $D75 &lt;= IF(
      INDEX($E$15:$E$26, MATCH(INDEX($C:$C, ROW()-$D75+1), $C$15:$C$26, 0)) = リスト!$O$9, 5,
      INDEX($E$15:$E$26, MATCH(INDEX($C:$C, ROW()-$D75+1), $C$15:$C$26, 0))
    ),
    $G75 &gt; 0
  ),
  IF(AND($I75&lt;&gt;"", $J75&lt;&gt;""),
  "OK", "NG"),
"-")</f>
        <v>-</v>
      </c>
      <c r="O75" s="60" t="str" cm="1">
        <f t="array" ref="O75">IF(
  $D75 &lt;= IF(
    INDEX($E$15:$E$26, MATCH(INDEX($C:$C, ROW()-$D75+1), $C$15:$C$26, 0)) = リスト!$O$9, 5,
    INDEX($E$15:$E$26, MATCH(INDEX($C:$C, ROW()-$D75+1), $C$15:$C$26, 0))
  ),
  IF(AND(
    LEN(SUBSTITUTE(SUBSTITUTE($E75,CHAR(10),""),CHAR(13),""))&lt;=1000, SUMPRODUCT(--ISNUMBER(FIND({"&lt;";"&gt;";"&amp;";"""";"'"}, $E75)))=0,
    LEN(SUBSTITUTE(SUBSTITUTE($I75,CHAR(10),""),CHAR(13),""))&lt;=1000, SUMPRODUCT(--ISNUMBER(FIND({"&lt;";"&gt;";"&amp;";"""";"'"}, $I75)))=0,
    LEN(SUBSTITUTE(SUBSTITUTE($J75,CHAR(10),""),CHAR(13),""))&lt;=300,  SUMPRODUCT(--ISNUMBER(FIND({"&lt;";"&gt;";"&amp;";"""";"'"}, $J75)))=0,
    OR($F75="", IF(ISNUMBER($F75), AND($F75=INT($F75), $F75&gt;=0, LEN(TEXT($F75,"0"))&lt;=12), FALSE)),
    OR($G75="", IF(ISNUMBER($G75), AND($G75=INT($G75), $G75&gt;=0, LEN(TEXT($G75,"0"))&lt;=12), FALSE))
  ),
  "OK", "NG"),
"-")</f>
        <v>-</v>
      </c>
      <c r="P75" s="60" t="str" cm="1">
        <f t="array" ref="P75">IF(
  $D75 &lt;= IF(
    INDEX($E$15:$E$26, MATCH(INDEX($C:$C, ROW()-$D75+1), $C$15:$C$26, 0)) = リスト!$O$9, 5,
    INDEX($E$15:$E$26, MATCH(INDEX($C:$C, ROW()-$D75+1), $C$15:$C$26, 0))
  ),
  IF(AND(ISNUMBER($F75), ISNUMBER($G75)),
    IF(AND(
        $F75 &gt;= $G75,
        IF(INDEX($C:$C, ROW()-$D75+1) = $C$31, $G75 &gt;= 100000, TRUE)
      ),
      "OK", "NG"),
  "-"),
"-")</f>
        <v>-</v>
      </c>
      <c r="Q75" s="60" t="str" cm="1">
        <f t="array" ref="Q75">IF(
  $D75 &gt; IF(
    INDEX($E$15:$E$26, MATCH(INDEX($C:$C, ROW()-$D75+1), $C$15:$C$26, 0)) = リスト!$O$9, 5,
    INDEX($E$15:$E$26, MATCH(INDEX($C:$C, ROW()-$D75+1), $C$15:$C$26, 0))
  ),
  IF(AND($E75="", $F75="", $G75="", $I75="", $J75=""), "OK", "NG"),
"-")</f>
        <v>OK</v>
      </c>
    </row>
    <row r="76" spans="3:17" ht="105.75" thickTop="1">
      <c r="C76" s="29" t="s">
        <v>148</v>
      </c>
      <c r="D76" s="33">
        <v>1</v>
      </c>
      <c r="E76" s="161" t="s">
        <v>219</v>
      </c>
      <c r="F76" s="167">
        <v>1100000</v>
      </c>
      <c r="G76" s="168">
        <v>1000000</v>
      </c>
      <c r="H76" s="79">
        <f t="shared" si="2"/>
        <v>666666</v>
      </c>
      <c r="I76" s="161" t="s">
        <v>220</v>
      </c>
      <c r="J76" s="93" t="s">
        <v>221</v>
      </c>
      <c r="M76" s="60" t="str" cm="1">
        <f t="array" ref="M76">IF(
  $D76 &lt;= IF(
    INDEX($E$15:$E$26, MATCH(INDEX($C:$C, ROW()-$D76+1), $C$15:$C$26, 0)) = リスト!$O$9, 5,
    INDEX($E$15:$E$26, MATCH(INDEX($C:$C, ROW()-$D76+1), $C$15:$C$26, 0))
  ),
  IF(AND($E76&lt;&gt;"", $F76&lt;&gt;"", $G76&lt;&gt;""),
  "OK", "NG"),
"-")</f>
        <v>OK</v>
      </c>
      <c r="N76" s="60" t="str" cm="1">
        <f t="array" ref="N76">IF(AND(
    $D76 &lt;= IF(
      INDEX($E$15:$E$26, MATCH(INDEX($C:$C, ROW()-$D76+1), $C$15:$C$26, 0)) = リスト!$O$9, 5,
      INDEX($E$15:$E$26, MATCH(INDEX($C:$C, ROW()-$D76+1), $C$15:$C$26, 0))
    ),
    $G76 &gt; 0
  ),
  IF(AND($I76&lt;&gt;"", $J76&lt;&gt;""),
  "OK", "NG"),
"-")</f>
        <v>OK</v>
      </c>
      <c r="O76" s="60" t="str" cm="1">
        <f t="array" ref="O76">IF(
  $D76 &lt;= IF(
    INDEX($E$15:$E$26, MATCH(INDEX($C:$C, ROW()-$D76+1), $C$15:$C$26, 0)) = リスト!$O$9, 5,
    INDEX($E$15:$E$26, MATCH(INDEX($C:$C, ROW()-$D76+1), $C$15:$C$26, 0))
  ),
  IF(AND(
    LEN(SUBSTITUTE(SUBSTITUTE($E76,CHAR(10),""),CHAR(13),""))&lt;=1000, SUMPRODUCT(--ISNUMBER(FIND({"&lt;";"&gt;";"&amp;";"""";"'"}, $E76)))=0,
    LEN(SUBSTITUTE(SUBSTITUTE($I76,CHAR(10),""),CHAR(13),""))&lt;=1000, SUMPRODUCT(--ISNUMBER(FIND({"&lt;";"&gt;";"&amp;";"""";"'"}, $I76)))=0,
    LEN(SUBSTITUTE(SUBSTITUTE($J76,CHAR(10),""),CHAR(13),""))&lt;=300,  SUMPRODUCT(--ISNUMBER(FIND({"&lt;";"&gt;";"&amp;";"""";"'"}, $J76)))=0,
    OR($F76="", IF(ISNUMBER($F76), AND($F76=INT($F76), $F76&gt;=0, LEN(TEXT($F76,"0"))&lt;=12), FALSE)),
    OR($G76="", IF(ISNUMBER($G76), AND($G76=INT($G76), $G76&gt;=0, LEN(TEXT($G76,"0"))&lt;=12), FALSE))
  ),
  "OK", "NG"),
"-")</f>
        <v>OK</v>
      </c>
      <c r="P76" s="60" t="str" cm="1">
        <f t="array" ref="P76">IF(
  $D76 &lt;= IF(
    INDEX($E$15:$E$26, MATCH(INDEX($C:$C, ROW()-$D76+1), $C$15:$C$26, 0)) = リスト!$O$9, 5,
    INDEX($E$15:$E$26, MATCH(INDEX($C:$C, ROW()-$D76+1), $C$15:$C$26, 0))
  ),
  IF(AND(ISNUMBER($F76), ISNUMBER($G76)),
    IF(AND(
        $F76 &gt;= $G76,
        IF(INDEX($C:$C, ROW()-$D76+1) = $C$31, $G76 &gt;= 100000, TRUE)
      ),
      "OK", "NG"),
  "-"),
"-")</f>
        <v>OK</v>
      </c>
      <c r="Q76" s="60" t="str" cm="1">
        <f t="array" ref="Q76">IF(
  $D76 &gt; IF(
    INDEX($E$15:$E$26, MATCH(INDEX($C:$C, ROW()-$D76+1), $C$15:$C$26, 0)) = リスト!$O$9, 5,
    INDEX($E$15:$E$26, MATCH(INDEX($C:$C, ROW()-$D76+1), $C$15:$C$26, 0))
  ),
  IF(AND($E76="", $F76="", $G76="", $I76="", $J76=""), "OK", "NG"),
"-")</f>
        <v>-</v>
      </c>
    </row>
    <row r="77" spans="3:17" ht="70.150000000000006" customHeight="1">
      <c r="C77" s="124" t="s">
        <v>222</v>
      </c>
      <c r="D77" s="33">
        <v>2</v>
      </c>
      <c r="E77" s="163"/>
      <c r="F77" s="171"/>
      <c r="G77" s="172"/>
      <c r="H77" s="80">
        <f t="shared" si="2"/>
        <v>0</v>
      </c>
      <c r="I77" s="163"/>
      <c r="J77" s="164"/>
      <c r="M77" s="60" t="str" cm="1">
        <f t="array" ref="M77">IF(
  $D77 &lt;= IF(
    INDEX($E$15:$E$26, MATCH(INDEX($C:$C, ROW()-$D77+1), $C$15:$C$26, 0)) = リスト!$O$9, 5,
    INDEX($E$15:$E$26, MATCH(INDEX($C:$C, ROW()-$D77+1), $C$15:$C$26, 0))
  ),
  IF(AND($E77&lt;&gt;"", $F77&lt;&gt;"", $G77&lt;&gt;""),
  "OK", "NG"),
"-")</f>
        <v>-</v>
      </c>
      <c r="N77" s="60" t="str" cm="1">
        <f t="array" ref="N77">IF(AND(
    $D77 &lt;= IF(
      INDEX($E$15:$E$26, MATCH(INDEX($C:$C, ROW()-$D77+1), $C$15:$C$26, 0)) = リスト!$O$9, 5,
      INDEX($E$15:$E$26, MATCH(INDEX($C:$C, ROW()-$D77+1), $C$15:$C$26, 0))
    ),
    $G77 &gt; 0
  ),
  IF(AND($I77&lt;&gt;"", $J77&lt;&gt;""),
  "OK", "NG"),
"-")</f>
        <v>-</v>
      </c>
      <c r="O77" s="60" t="str" cm="1">
        <f t="array" ref="O77">IF(
  $D77 &lt;= IF(
    INDEX($E$15:$E$26, MATCH(INDEX($C:$C, ROW()-$D77+1), $C$15:$C$26, 0)) = リスト!$O$9, 5,
    INDEX($E$15:$E$26, MATCH(INDEX($C:$C, ROW()-$D77+1), $C$15:$C$26, 0))
  ),
  IF(AND(
    LEN(SUBSTITUTE(SUBSTITUTE($E77,CHAR(10),""),CHAR(13),""))&lt;=1000, SUMPRODUCT(--ISNUMBER(FIND({"&lt;";"&gt;";"&amp;";"""";"'"}, $E77)))=0,
    LEN(SUBSTITUTE(SUBSTITUTE($I77,CHAR(10),""),CHAR(13),""))&lt;=1000, SUMPRODUCT(--ISNUMBER(FIND({"&lt;";"&gt;";"&amp;";"""";"'"}, $I77)))=0,
    LEN(SUBSTITUTE(SUBSTITUTE($J77,CHAR(10),""),CHAR(13),""))&lt;=300,  SUMPRODUCT(--ISNUMBER(FIND({"&lt;";"&gt;";"&amp;";"""";"'"}, $J77)))=0,
    OR($F77="", IF(ISNUMBER($F77), AND($F77=INT($F77), $F77&gt;=0, LEN(TEXT($F77,"0"))&lt;=12), FALSE)),
    OR($G77="", IF(ISNUMBER($G77), AND($G77=INT($G77), $G77&gt;=0, LEN(TEXT($G77,"0"))&lt;=12), FALSE))
  ),
  "OK", "NG"),
"-")</f>
        <v>-</v>
      </c>
      <c r="P77" s="60" t="str" cm="1">
        <f t="array" ref="P77">IF(
  $D77 &lt;= IF(
    INDEX($E$15:$E$26, MATCH(INDEX($C:$C, ROW()-$D77+1), $C$15:$C$26, 0)) = リスト!$O$9, 5,
    INDEX($E$15:$E$26, MATCH(INDEX($C:$C, ROW()-$D77+1), $C$15:$C$26, 0))
  ),
  IF(AND(ISNUMBER($F77), ISNUMBER($G77)),
    IF(AND(
        $F77 &gt;= $G77,
        IF(INDEX($C:$C, ROW()-$D77+1) = $C$31, $G77 &gt;= 100000, TRUE)
      ),
      "OK", "NG"),
  "-"),
"-")</f>
        <v>-</v>
      </c>
      <c r="Q77" s="60" t="str" cm="1">
        <f t="array" ref="Q77">IF(
  $D77 &gt; IF(
    INDEX($E$15:$E$26, MATCH(INDEX($C:$C, ROW()-$D77+1), $C$15:$C$26, 0)) = リスト!$O$9, 5,
    INDEX($E$15:$E$26, MATCH(INDEX($C:$C, ROW()-$D77+1), $C$15:$C$26, 0))
  ),
  IF(AND($E77="", $F77="", $G77="", $I77="", $J77=""), "OK", "NG"),
"-")</f>
        <v>OK</v>
      </c>
    </row>
    <row r="78" spans="3:17" ht="70.150000000000006" customHeight="1">
      <c r="C78" s="31"/>
      <c r="D78" s="33">
        <v>3</v>
      </c>
      <c r="E78" s="163"/>
      <c r="F78" s="171"/>
      <c r="G78" s="172"/>
      <c r="H78" s="80">
        <f t="shared" si="2"/>
        <v>0</v>
      </c>
      <c r="I78" s="163"/>
      <c r="J78" s="164"/>
      <c r="M78" s="60" t="str" cm="1">
        <f t="array" ref="M78">IF(
  $D78 &lt;= IF(
    INDEX($E$15:$E$26, MATCH(INDEX($C:$C, ROW()-$D78+1), $C$15:$C$26, 0)) = リスト!$O$9, 5,
    INDEX($E$15:$E$26, MATCH(INDEX($C:$C, ROW()-$D78+1), $C$15:$C$26, 0))
  ),
  IF(AND($E78&lt;&gt;"", $F78&lt;&gt;"", $G78&lt;&gt;""),
  "OK", "NG"),
"-")</f>
        <v>-</v>
      </c>
      <c r="N78" s="60" t="str" cm="1">
        <f t="array" ref="N78">IF(AND(
    $D78 &lt;= IF(
      INDEX($E$15:$E$26, MATCH(INDEX($C:$C, ROW()-$D78+1), $C$15:$C$26, 0)) = リスト!$O$9, 5,
      INDEX($E$15:$E$26, MATCH(INDEX($C:$C, ROW()-$D78+1), $C$15:$C$26, 0))
    ),
    $G78 &gt; 0
  ),
  IF(AND($I78&lt;&gt;"", $J78&lt;&gt;""),
  "OK", "NG"),
"-")</f>
        <v>-</v>
      </c>
      <c r="O78" s="60" t="str" cm="1">
        <f t="array" ref="O78">IF(
  $D78 &lt;= IF(
    INDEX($E$15:$E$26, MATCH(INDEX($C:$C, ROW()-$D78+1), $C$15:$C$26, 0)) = リスト!$O$9, 5,
    INDEX($E$15:$E$26, MATCH(INDEX($C:$C, ROW()-$D78+1), $C$15:$C$26, 0))
  ),
  IF(AND(
    LEN(SUBSTITUTE(SUBSTITUTE($E78,CHAR(10),""),CHAR(13),""))&lt;=1000, SUMPRODUCT(--ISNUMBER(FIND({"&lt;";"&gt;";"&amp;";"""";"'"}, $E78)))=0,
    LEN(SUBSTITUTE(SUBSTITUTE($I78,CHAR(10),""),CHAR(13),""))&lt;=1000, SUMPRODUCT(--ISNUMBER(FIND({"&lt;";"&gt;";"&amp;";"""";"'"}, $I78)))=0,
    LEN(SUBSTITUTE(SUBSTITUTE($J78,CHAR(10),""),CHAR(13),""))&lt;=300,  SUMPRODUCT(--ISNUMBER(FIND({"&lt;";"&gt;";"&amp;";"""";"'"}, $J78)))=0,
    OR($F78="", IF(ISNUMBER($F78), AND($F78=INT($F78), $F78&gt;=0, LEN(TEXT($F78,"0"))&lt;=12), FALSE)),
    OR($G78="", IF(ISNUMBER($G78), AND($G78=INT($G78), $G78&gt;=0, LEN(TEXT($G78,"0"))&lt;=12), FALSE))
  ),
  "OK", "NG"),
"-")</f>
        <v>-</v>
      </c>
      <c r="P78" s="60" t="str" cm="1">
        <f t="array" ref="P78">IF(
  $D78 &lt;= IF(
    INDEX($E$15:$E$26, MATCH(INDEX($C:$C, ROW()-$D78+1), $C$15:$C$26, 0)) = リスト!$O$9, 5,
    INDEX($E$15:$E$26, MATCH(INDEX($C:$C, ROW()-$D78+1), $C$15:$C$26, 0))
  ),
  IF(AND(ISNUMBER($F78), ISNUMBER($G78)),
    IF(AND(
        $F78 &gt;= $G78,
        IF(INDEX($C:$C, ROW()-$D78+1) = $C$31, $G78 &gt;= 100000, TRUE)
      ),
      "OK", "NG"),
  "-"),
"-")</f>
        <v>-</v>
      </c>
      <c r="Q78" s="60" t="str" cm="1">
        <f t="array" ref="Q78">IF(
  $D78 &gt; IF(
    INDEX($E$15:$E$26, MATCH(INDEX($C:$C, ROW()-$D78+1), $C$15:$C$26, 0)) = リスト!$O$9, 5,
    INDEX($E$15:$E$26, MATCH(INDEX($C:$C, ROW()-$D78+1), $C$15:$C$26, 0))
  ),
  IF(AND($E78="", $F78="", $G78="", $I78="", $J78=""), "OK", "NG"),
"-")</f>
        <v>OK</v>
      </c>
    </row>
    <row r="79" spans="3:17" ht="70.150000000000006" customHeight="1">
      <c r="C79" s="31"/>
      <c r="D79" s="33">
        <v>4</v>
      </c>
      <c r="E79" s="163"/>
      <c r="F79" s="171"/>
      <c r="G79" s="172"/>
      <c r="H79" s="80">
        <f t="shared" si="2"/>
        <v>0</v>
      </c>
      <c r="I79" s="163"/>
      <c r="J79" s="164"/>
      <c r="M79" s="60" t="str" cm="1">
        <f t="array" ref="M79">IF(
  $D79 &lt;= IF(
    INDEX($E$15:$E$26, MATCH(INDEX($C:$C, ROW()-$D79+1), $C$15:$C$26, 0)) = リスト!$O$9, 5,
    INDEX($E$15:$E$26, MATCH(INDEX($C:$C, ROW()-$D79+1), $C$15:$C$26, 0))
  ),
  IF(AND($E79&lt;&gt;"", $F79&lt;&gt;"", $G79&lt;&gt;""),
  "OK", "NG"),
"-")</f>
        <v>-</v>
      </c>
      <c r="N79" s="60" t="str" cm="1">
        <f t="array" ref="N79">IF(AND(
    $D79 &lt;= IF(
      INDEX($E$15:$E$26, MATCH(INDEX($C:$C, ROW()-$D79+1), $C$15:$C$26, 0)) = リスト!$O$9, 5,
      INDEX($E$15:$E$26, MATCH(INDEX($C:$C, ROW()-$D79+1), $C$15:$C$26, 0))
    ),
    $G79 &gt; 0
  ),
  IF(AND($I79&lt;&gt;"", $J79&lt;&gt;""),
  "OK", "NG"),
"-")</f>
        <v>-</v>
      </c>
      <c r="O79" s="60" t="str" cm="1">
        <f t="array" ref="O79">IF(
  $D79 &lt;= IF(
    INDEX($E$15:$E$26, MATCH(INDEX($C:$C, ROW()-$D79+1), $C$15:$C$26, 0)) = リスト!$O$9, 5,
    INDEX($E$15:$E$26, MATCH(INDEX($C:$C, ROW()-$D79+1), $C$15:$C$26, 0))
  ),
  IF(AND(
    LEN(SUBSTITUTE(SUBSTITUTE($E79,CHAR(10),""),CHAR(13),""))&lt;=1000, SUMPRODUCT(--ISNUMBER(FIND({"&lt;";"&gt;";"&amp;";"""";"'"}, $E79)))=0,
    LEN(SUBSTITUTE(SUBSTITUTE($I79,CHAR(10),""),CHAR(13),""))&lt;=1000, SUMPRODUCT(--ISNUMBER(FIND({"&lt;";"&gt;";"&amp;";"""";"'"}, $I79)))=0,
    LEN(SUBSTITUTE(SUBSTITUTE($J79,CHAR(10),""),CHAR(13),""))&lt;=300,  SUMPRODUCT(--ISNUMBER(FIND({"&lt;";"&gt;";"&amp;";"""";"'"}, $J79)))=0,
    OR($F79="", IF(ISNUMBER($F79), AND($F79=INT($F79), $F79&gt;=0, LEN(TEXT($F79,"0"))&lt;=12), FALSE)),
    OR($G79="", IF(ISNUMBER($G79), AND($G79=INT($G79), $G79&gt;=0, LEN(TEXT($G79,"0"))&lt;=12), FALSE))
  ),
  "OK", "NG"),
"-")</f>
        <v>-</v>
      </c>
      <c r="P79" s="60" t="str" cm="1">
        <f t="array" ref="P79">IF(
  $D79 &lt;= IF(
    INDEX($E$15:$E$26, MATCH(INDEX($C:$C, ROW()-$D79+1), $C$15:$C$26, 0)) = リスト!$O$9, 5,
    INDEX($E$15:$E$26, MATCH(INDEX($C:$C, ROW()-$D79+1), $C$15:$C$26, 0))
  ),
  IF(AND(ISNUMBER($F79), ISNUMBER($G79)),
    IF(AND(
        $F79 &gt;= $G79,
        IF(INDEX($C:$C, ROW()-$D79+1) = $C$31, $G79 &gt;= 100000, TRUE)
      ),
      "OK", "NG"),
  "-"),
"-")</f>
        <v>-</v>
      </c>
      <c r="Q79" s="60" t="str" cm="1">
        <f t="array" ref="Q79">IF(
  $D79 &gt; IF(
    INDEX($E$15:$E$26, MATCH(INDEX($C:$C, ROW()-$D79+1), $C$15:$C$26, 0)) = リスト!$O$9, 5,
    INDEX($E$15:$E$26, MATCH(INDEX($C:$C, ROW()-$D79+1), $C$15:$C$26, 0))
  ),
  IF(AND($E79="", $F79="", $G79="", $I79="", $J79=""), "OK", "NG"),
"-")</f>
        <v>OK</v>
      </c>
    </row>
    <row r="80" spans="3:17" ht="70.150000000000006" customHeight="1" thickBot="1">
      <c r="C80" s="32"/>
      <c r="D80" s="33">
        <v>5</v>
      </c>
      <c r="E80" s="166"/>
      <c r="F80" s="175"/>
      <c r="G80" s="176"/>
      <c r="H80" s="81">
        <f t="shared" si="2"/>
        <v>0</v>
      </c>
      <c r="I80" s="166"/>
      <c r="J80" s="95"/>
      <c r="M80" s="60" t="str" cm="1">
        <f t="array" ref="M80">IF(
  $D80 &lt;= IF(
    INDEX($E$15:$E$26, MATCH(INDEX($C:$C, ROW()-$D80+1), $C$15:$C$26, 0)) = リスト!$O$9, 5,
    INDEX($E$15:$E$26, MATCH(INDEX($C:$C, ROW()-$D80+1), $C$15:$C$26, 0))
  ),
  IF(AND($E80&lt;&gt;"", $F80&lt;&gt;"", $G80&lt;&gt;""),
  "OK", "NG"),
"-")</f>
        <v>-</v>
      </c>
      <c r="N80" s="60" t="str" cm="1">
        <f t="array" ref="N80">IF(AND(
    $D80 &lt;= IF(
      INDEX($E$15:$E$26, MATCH(INDEX($C:$C, ROW()-$D80+1), $C$15:$C$26, 0)) = リスト!$O$9, 5,
      INDEX($E$15:$E$26, MATCH(INDEX($C:$C, ROW()-$D80+1), $C$15:$C$26, 0))
    ),
    $G80 &gt; 0
  ),
  IF(AND($I80&lt;&gt;"", $J80&lt;&gt;""),
  "OK", "NG"),
"-")</f>
        <v>-</v>
      </c>
      <c r="O80" s="60" t="str" cm="1">
        <f t="array" ref="O80">IF(
  $D80 &lt;= IF(
    INDEX($E$15:$E$26, MATCH(INDEX($C:$C, ROW()-$D80+1), $C$15:$C$26, 0)) = リスト!$O$9, 5,
    INDEX($E$15:$E$26, MATCH(INDEX($C:$C, ROW()-$D80+1), $C$15:$C$26, 0))
  ),
  IF(AND(
    LEN(SUBSTITUTE(SUBSTITUTE($E80,CHAR(10),""),CHAR(13),""))&lt;=1000, SUMPRODUCT(--ISNUMBER(FIND({"&lt;";"&gt;";"&amp;";"""";"'"}, $E80)))=0,
    LEN(SUBSTITUTE(SUBSTITUTE($I80,CHAR(10),""),CHAR(13),""))&lt;=1000, SUMPRODUCT(--ISNUMBER(FIND({"&lt;";"&gt;";"&amp;";"""";"'"}, $I80)))=0,
    LEN(SUBSTITUTE(SUBSTITUTE($J80,CHAR(10),""),CHAR(13),""))&lt;=300,  SUMPRODUCT(--ISNUMBER(FIND({"&lt;";"&gt;";"&amp;";"""";"'"}, $J80)))=0,
    OR($F80="", IF(ISNUMBER($F80), AND($F80=INT($F80), $F80&gt;=0, LEN(TEXT($F80,"0"))&lt;=12), FALSE)),
    OR($G80="", IF(ISNUMBER($G80), AND($G80=INT($G80), $G80&gt;=0, LEN(TEXT($G80,"0"))&lt;=12), FALSE))
  ),
  "OK", "NG"),
"-")</f>
        <v>-</v>
      </c>
      <c r="P80" s="60" t="str" cm="1">
        <f t="array" ref="P80">IF(
  $D80 &lt;= IF(
    INDEX($E$15:$E$26, MATCH(INDEX($C:$C, ROW()-$D80+1), $C$15:$C$26, 0)) = リスト!$O$9, 5,
    INDEX($E$15:$E$26, MATCH(INDEX($C:$C, ROW()-$D80+1), $C$15:$C$26, 0))
  ),
  IF(AND(ISNUMBER($F80), ISNUMBER($G80)),
    IF(AND(
        $F80 &gt;= $G80,
        IF(INDEX($C:$C, ROW()-$D80+1) = $C$31, $G80 &gt;= 100000, TRUE)
      ),
      "OK", "NG"),
  "-"),
"-")</f>
        <v>-</v>
      </c>
      <c r="Q80" s="60" t="str" cm="1">
        <f t="array" ref="Q80">IF(
  $D80 &gt; IF(
    INDEX($E$15:$E$26, MATCH(INDEX($C:$C, ROW()-$D80+1), $C$15:$C$26, 0)) = リスト!$O$9, 5,
    INDEX($E$15:$E$26, MATCH(INDEX($C:$C, ROW()-$D80+1), $C$15:$C$26, 0))
  ),
  IF(AND($E80="", $F80="", $G80="", $I80="", $J80=""), "OK", "NG"),
"-")</f>
        <v>OK</v>
      </c>
    </row>
    <row r="81" spans="3:17" ht="70.150000000000006" customHeight="1" thickTop="1">
      <c r="C81" s="29" t="s">
        <v>149</v>
      </c>
      <c r="D81" s="33">
        <v>1</v>
      </c>
      <c r="E81" s="161"/>
      <c r="F81" s="167"/>
      <c r="G81" s="168"/>
      <c r="H81" s="79">
        <f t="shared" si="2"/>
        <v>0</v>
      </c>
      <c r="I81" s="161"/>
      <c r="J81" s="93"/>
      <c r="M81" s="60" t="str" cm="1">
        <f t="array" ref="M81">IF(
  $D81 &lt;= IF(
    INDEX($E$15:$E$26, MATCH(INDEX($C:$C, ROW()-$D81+1), $C$15:$C$26, 0)) = リスト!$O$9, 5,
    INDEX($E$15:$E$26, MATCH(INDEX($C:$C, ROW()-$D81+1), $C$15:$C$26, 0))
  ),
  IF(AND($E81&lt;&gt;"", $F81&lt;&gt;"", $G81&lt;&gt;""),
  "OK", "NG"),
"-")</f>
        <v>-</v>
      </c>
      <c r="N81" s="60" t="str" cm="1">
        <f t="array" ref="N81">IF(AND(
    $D81 &lt;= IF(
      INDEX($E$15:$E$26, MATCH(INDEX($C:$C, ROW()-$D81+1), $C$15:$C$26, 0)) = リスト!$O$9, 5,
      INDEX($E$15:$E$26, MATCH(INDEX($C:$C, ROW()-$D81+1), $C$15:$C$26, 0))
    ),
    $G81 &gt; 0
  ),
  IF(AND($I81&lt;&gt;"", $J81&lt;&gt;""),
  "OK", "NG"),
"-")</f>
        <v>-</v>
      </c>
      <c r="O81" s="60" t="str" cm="1">
        <f t="array" ref="O81">IF(
  $D81 &lt;= IF(
    INDEX($E$15:$E$26, MATCH(INDEX($C:$C, ROW()-$D81+1), $C$15:$C$26, 0)) = リスト!$O$9, 5,
    INDEX($E$15:$E$26, MATCH(INDEX($C:$C, ROW()-$D81+1), $C$15:$C$26, 0))
  ),
  IF(AND(
    LEN(SUBSTITUTE(SUBSTITUTE($E81,CHAR(10),""),CHAR(13),""))&lt;=1000, SUMPRODUCT(--ISNUMBER(FIND({"&lt;";"&gt;";"&amp;";"""";"'"}, $E81)))=0,
    LEN(SUBSTITUTE(SUBSTITUTE($I81,CHAR(10),""),CHAR(13),""))&lt;=1000, SUMPRODUCT(--ISNUMBER(FIND({"&lt;";"&gt;";"&amp;";"""";"'"}, $I81)))=0,
    LEN(SUBSTITUTE(SUBSTITUTE($J81,CHAR(10),""),CHAR(13),""))&lt;=300,  SUMPRODUCT(--ISNUMBER(FIND({"&lt;";"&gt;";"&amp;";"""";"'"}, $J81)))=0,
    OR($F81="", IF(ISNUMBER($F81), AND($F81=INT($F81), $F81&gt;=0, LEN(TEXT($F81,"0"))&lt;=12), FALSE)),
    OR($G81="", IF(ISNUMBER($G81), AND($G81=INT($G81), $G81&gt;=0, LEN(TEXT($G81,"0"))&lt;=12), FALSE))
  ),
  "OK", "NG"),
"-")</f>
        <v>-</v>
      </c>
      <c r="P81" s="60" t="str" cm="1">
        <f t="array" ref="P81">IF(
  $D81 &lt;= IF(
    INDEX($E$15:$E$26, MATCH(INDEX($C:$C, ROW()-$D81+1), $C$15:$C$26, 0)) = リスト!$O$9, 5,
    INDEX($E$15:$E$26, MATCH(INDEX($C:$C, ROW()-$D81+1), $C$15:$C$26, 0))
  ),
  IF(AND(ISNUMBER($F81), ISNUMBER($G81)),
    IF(AND(
        $F81 &gt;= $G81,
        IF(INDEX($C:$C, ROW()-$D81+1) = $C$31, $G81 &gt;= 100000, TRUE)
      ),
      "OK", "NG"),
  "-"),
"-")</f>
        <v>-</v>
      </c>
      <c r="Q81" s="60" t="str" cm="1">
        <f t="array" ref="Q81">IF(
  $D81 &gt; IF(
    INDEX($E$15:$E$26, MATCH(INDEX($C:$C, ROW()-$D81+1), $C$15:$C$26, 0)) = リスト!$O$9, 5,
    INDEX($E$15:$E$26, MATCH(INDEX($C:$C, ROW()-$D81+1), $C$15:$C$26, 0))
  ),
  IF(AND($E81="", $F81="", $G81="", $I81="", $J81=""), "OK", "NG"),
"-")</f>
        <v>OK</v>
      </c>
    </row>
    <row r="82" spans="3:17" ht="70.150000000000006" customHeight="1">
      <c r="C82" s="124" t="s">
        <v>163</v>
      </c>
      <c r="D82" s="33">
        <v>2</v>
      </c>
      <c r="E82" s="163"/>
      <c r="F82" s="171"/>
      <c r="G82" s="172"/>
      <c r="H82" s="80">
        <f t="shared" si="2"/>
        <v>0</v>
      </c>
      <c r="I82" s="163"/>
      <c r="J82" s="164"/>
      <c r="M82" s="60" t="str" cm="1">
        <f t="array" ref="M82">IF(
  $D82 &lt;= IF(
    INDEX($E$15:$E$26, MATCH(INDEX($C:$C, ROW()-$D82+1), $C$15:$C$26, 0)) = リスト!$O$9, 5,
    INDEX($E$15:$E$26, MATCH(INDEX($C:$C, ROW()-$D82+1), $C$15:$C$26, 0))
  ),
  IF(AND($E82&lt;&gt;"", $F82&lt;&gt;"", $G82&lt;&gt;""),
  "OK", "NG"),
"-")</f>
        <v>-</v>
      </c>
      <c r="N82" s="60" t="str" cm="1">
        <f t="array" ref="N82">IF(AND(
    $D82 &lt;= IF(
      INDEX($E$15:$E$26, MATCH(INDEX($C:$C, ROW()-$D82+1), $C$15:$C$26, 0)) = リスト!$O$9, 5,
      INDEX($E$15:$E$26, MATCH(INDEX($C:$C, ROW()-$D82+1), $C$15:$C$26, 0))
    ),
    $G82 &gt; 0
  ),
  IF(AND($I82&lt;&gt;"", $J82&lt;&gt;""),
  "OK", "NG"),
"-")</f>
        <v>-</v>
      </c>
      <c r="O82" s="60" t="str" cm="1">
        <f t="array" ref="O82">IF(
  $D82 &lt;= IF(
    INDEX($E$15:$E$26, MATCH(INDEX($C:$C, ROW()-$D82+1), $C$15:$C$26, 0)) = リスト!$O$9, 5,
    INDEX($E$15:$E$26, MATCH(INDEX($C:$C, ROW()-$D82+1), $C$15:$C$26, 0))
  ),
  IF(AND(
    LEN(SUBSTITUTE(SUBSTITUTE($E82,CHAR(10),""),CHAR(13),""))&lt;=1000, SUMPRODUCT(--ISNUMBER(FIND({"&lt;";"&gt;";"&amp;";"""";"'"}, $E82)))=0,
    LEN(SUBSTITUTE(SUBSTITUTE($I82,CHAR(10),""),CHAR(13),""))&lt;=1000, SUMPRODUCT(--ISNUMBER(FIND({"&lt;";"&gt;";"&amp;";"""";"'"}, $I82)))=0,
    LEN(SUBSTITUTE(SUBSTITUTE($J82,CHAR(10),""),CHAR(13),""))&lt;=300,  SUMPRODUCT(--ISNUMBER(FIND({"&lt;";"&gt;";"&amp;";"""";"'"}, $J82)))=0,
    OR($F82="", IF(ISNUMBER($F82), AND($F82=INT($F82), $F82&gt;=0, LEN(TEXT($F82,"0"))&lt;=12), FALSE)),
    OR($G82="", IF(ISNUMBER($G82), AND($G82=INT($G82), $G82&gt;=0, LEN(TEXT($G82,"0"))&lt;=12), FALSE))
  ),
  "OK", "NG"),
"-")</f>
        <v>-</v>
      </c>
      <c r="P82" s="60" t="str" cm="1">
        <f t="array" ref="P82">IF(
  $D82 &lt;= IF(
    INDEX($E$15:$E$26, MATCH(INDEX($C:$C, ROW()-$D82+1), $C$15:$C$26, 0)) = リスト!$O$9, 5,
    INDEX($E$15:$E$26, MATCH(INDEX($C:$C, ROW()-$D82+1), $C$15:$C$26, 0))
  ),
  IF(AND(ISNUMBER($F82), ISNUMBER($G82)),
    IF(AND(
        $F82 &gt;= $G82,
        IF(INDEX($C:$C, ROW()-$D82+1) = $C$31, $G82 &gt;= 100000, TRUE)
      ),
      "OK", "NG"),
  "-"),
"-")</f>
        <v>-</v>
      </c>
      <c r="Q82" s="60" t="str" cm="1">
        <f t="array" ref="Q82">IF(
  $D82 &gt; IF(
    INDEX($E$15:$E$26, MATCH(INDEX($C:$C, ROW()-$D82+1), $C$15:$C$26, 0)) = リスト!$O$9, 5,
    INDEX($E$15:$E$26, MATCH(INDEX($C:$C, ROW()-$D82+1), $C$15:$C$26, 0))
  ),
  IF(AND($E82="", $F82="", $G82="", $I82="", $J82=""), "OK", "NG"),
"-")</f>
        <v>OK</v>
      </c>
    </row>
    <row r="83" spans="3:17" ht="70.150000000000006" customHeight="1">
      <c r="C83" s="31"/>
      <c r="D83" s="33">
        <v>3</v>
      </c>
      <c r="E83" s="163"/>
      <c r="F83" s="171"/>
      <c r="G83" s="172"/>
      <c r="H83" s="80">
        <f t="shared" si="2"/>
        <v>0</v>
      </c>
      <c r="I83" s="163"/>
      <c r="J83" s="164"/>
      <c r="M83" s="60" t="str" cm="1">
        <f t="array" ref="M83">IF(
  $D83 &lt;= IF(
    INDEX($E$15:$E$26, MATCH(INDEX($C:$C, ROW()-$D83+1), $C$15:$C$26, 0)) = リスト!$O$9, 5,
    INDEX($E$15:$E$26, MATCH(INDEX($C:$C, ROW()-$D83+1), $C$15:$C$26, 0))
  ),
  IF(AND($E83&lt;&gt;"", $F83&lt;&gt;"", $G83&lt;&gt;""),
  "OK", "NG"),
"-")</f>
        <v>-</v>
      </c>
      <c r="N83" s="60" t="str" cm="1">
        <f t="array" ref="N83">IF(AND(
    $D83 &lt;= IF(
      INDEX($E$15:$E$26, MATCH(INDEX($C:$C, ROW()-$D83+1), $C$15:$C$26, 0)) = リスト!$O$9, 5,
      INDEX($E$15:$E$26, MATCH(INDEX($C:$C, ROW()-$D83+1), $C$15:$C$26, 0))
    ),
    $G83 &gt; 0
  ),
  IF(AND($I83&lt;&gt;"", $J83&lt;&gt;""),
  "OK", "NG"),
"-")</f>
        <v>-</v>
      </c>
      <c r="O83" s="60" t="str" cm="1">
        <f t="array" ref="O83">IF(
  $D83 &lt;= IF(
    INDEX($E$15:$E$26, MATCH(INDEX($C:$C, ROW()-$D83+1), $C$15:$C$26, 0)) = リスト!$O$9, 5,
    INDEX($E$15:$E$26, MATCH(INDEX($C:$C, ROW()-$D83+1), $C$15:$C$26, 0))
  ),
  IF(AND(
    LEN(SUBSTITUTE(SUBSTITUTE($E83,CHAR(10),""),CHAR(13),""))&lt;=1000, SUMPRODUCT(--ISNUMBER(FIND({"&lt;";"&gt;";"&amp;";"""";"'"}, $E83)))=0,
    LEN(SUBSTITUTE(SUBSTITUTE($I83,CHAR(10),""),CHAR(13),""))&lt;=1000, SUMPRODUCT(--ISNUMBER(FIND({"&lt;";"&gt;";"&amp;";"""";"'"}, $I83)))=0,
    LEN(SUBSTITUTE(SUBSTITUTE($J83,CHAR(10),""),CHAR(13),""))&lt;=300,  SUMPRODUCT(--ISNUMBER(FIND({"&lt;";"&gt;";"&amp;";"""";"'"}, $J83)))=0,
    OR($F83="", IF(ISNUMBER($F83), AND($F83=INT($F83), $F83&gt;=0, LEN(TEXT($F83,"0"))&lt;=12), FALSE)),
    OR($G83="", IF(ISNUMBER($G83), AND($G83=INT($G83), $G83&gt;=0, LEN(TEXT($G83,"0"))&lt;=12), FALSE))
  ),
  "OK", "NG"),
"-")</f>
        <v>-</v>
      </c>
      <c r="P83" s="60" t="str" cm="1">
        <f t="array" ref="P83">IF(
  $D83 &lt;= IF(
    INDEX($E$15:$E$26, MATCH(INDEX($C:$C, ROW()-$D83+1), $C$15:$C$26, 0)) = リスト!$O$9, 5,
    INDEX($E$15:$E$26, MATCH(INDEX($C:$C, ROW()-$D83+1), $C$15:$C$26, 0))
  ),
  IF(AND(ISNUMBER($F83), ISNUMBER($G83)),
    IF(AND(
        $F83 &gt;= $G83,
        IF(INDEX($C:$C, ROW()-$D83+1) = $C$31, $G83 &gt;= 100000, TRUE)
      ),
      "OK", "NG"),
  "-"),
"-")</f>
        <v>-</v>
      </c>
      <c r="Q83" s="60" t="str" cm="1">
        <f t="array" ref="Q83">IF(
  $D83 &gt; IF(
    INDEX($E$15:$E$26, MATCH(INDEX($C:$C, ROW()-$D83+1), $C$15:$C$26, 0)) = リスト!$O$9, 5,
    INDEX($E$15:$E$26, MATCH(INDEX($C:$C, ROW()-$D83+1), $C$15:$C$26, 0))
  ),
  IF(AND($E83="", $F83="", $G83="", $I83="", $J83=""), "OK", "NG"),
"-")</f>
        <v>OK</v>
      </c>
    </row>
    <row r="84" spans="3:17" ht="70.150000000000006" customHeight="1">
      <c r="C84" s="31"/>
      <c r="D84" s="33">
        <v>4</v>
      </c>
      <c r="E84" s="163"/>
      <c r="F84" s="171"/>
      <c r="G84" s="172"/>
      <c r="H84" s="80">
        <f t="shared" si="2"/>
        <v>0</v>
      </c>
      <c r="I84" s="163"/>
      <c r="J84" s="164"/>
      <c r="M84" s="60" t="str" cm="1">
        <f t="array" ref="M84">IF(
  $D84 &lt;= IF(
    INDEX($E$15:$E$26, MATCH(INDEX($C:$C, ROW()-$D84+1), $C$15:$C$26, 0)) = リスト!$O$9, 5,
    INDEX($E$15:$E$26, MATCH(INDEX($C:$C, ROW()-$D84+1), $C$15:$C$26, 0))
  ),
  IF(AND($E84&lt;&gt;"", $F84&lt;&gt;"", $G84&lt;&gt;""),
  "OK", "NG"),
"-")</f>
        <v>-</v>
      </c>
      <c r="N84" s="60" t="str" cm="1">
        <f t="array" ref="N84">IF(AND(
    $D84 &lt;= IF(
      INDEX($E$15:$E$26, MATCH(INDEX($C:$C, ROW()-$D84+1), $C$15:$C$26, 0)) = リスト!$O$9, 5,
      INDEX($E$15:$E$26, MATCH(INDEX($C:$C, ROW()-$D84+1), $C$15:$C$26, 0))
    ),
    $G84 &gt; 0
  ),
  IF(AND($I84&lt;&gt;"", $J84&lt;&gt;""),
  "OK", "NG"),
"-")</f>
        <v>-</v>
      </c>
      <c r="O84" s="60" t="str" cm="1">
        <f t="array" ref="O84">IF(
  $D84 &lt;= IF(
    INDEX($E$15:$E$26, MATCH(INDEX($C:$C, ROW()-$D84+1), $C$15:$C$26, 0)) = リスト!$O$9, 5,
    INDEX($E$15:$E$26, MATCH(INDEX($C:$C, ROW()-$D84+1), $C$15:$C$26, 0))
  ),
  IF(AND(
    LEN(SUBSTITUTE(SUBSTITUTE($E84,CHAR(10),""),CHAR(13),""))&lt;=1000, SUMPRODUCT(--ISNUMBER(FIND({"&lt;";"&gt;";"&amp;";"""";"'"}, $E84)))=0,
    LEN(SUBSTITUTE(SUBSTITUTE($I84,CHAR(10),""),CHAR(13),""))&lt;=1000, SUMPRODUCT(--ISNUMBER(FIND({"&lt;";"&gt;";"&amp;";"""";"'"}, $I84)))=0,
    LEN(SUBSTITUTE(SUBSTITUTE($J84,CHAR(10),""),CHAR(13),""))&lt;=300,  SUMPRODUCT(--ISNUMBER(FIND({"&lt;";"&gt;";"&amp;";"""";"'"}, $J84)))=0,
    OR($F84="", IF(ISNUMBER($F84), AND($F84=INT($F84), $F84&gt;=0, LEN(TEXT($F84,"0"))&lt;=12), FALSE)),
    OR($G84="", IF(ISNUMBER($G84), AND($G84=INT($G84), $G84&gt;=0, LEN(TEXT($G84,"0"))&lt;=12), FALSE))
  ),
  "OK", "NG"),
"-")</f>
        <v>-</v>
      </c>
      <c r="P84" s="60" t="str" cm="1">
        <f t="array" ref="P84">IF(
  $D84 &lt;= IF(
    INDEX($E$15:$E$26, MATCH(INDEX($C:$C, ROW()-$D84+1), $C$15:$C$26, 0)) = リスト!$O$9, 5,
    INDEX($E$15:$E$26, MATCH(INDEX($C:$C, ROW()-$D84+1), $C$15:$C$26, 0))
  ),
  IF(AND(ISNUMBER($F84), ISNUMBER($G84)),
    IF(AND(
        $F84 &gt;= $G84,
        IF(INDEX($C:$C, ROW()-$D84+1) = $C$31, $G84 &gt;= 100000, TRUE)
      ),
      "OK", "NG"),
  "-"),
"-")</f>
        <v>-</v>
      </c>
      <c r="Q84" s="60" t="str" cm="1">
        <f t="array" ref="Q84">IF(
  $D84 &gt; IF(
    INDEX($E$15:$E$26, MATCH(INDEX($C:$C, ROW()-$D84+1), $C$15:$C$26, 0)) = リスト!$O$9, 5,
    INDEX($E$15:$E$26, MATCH(INDEX($C:$C, ROW()-$D84+1), $C$15:$C$26, 0))
  ),
  IF(AND($E84="", $F84="", $G84="", $I84="", $J84=""), "OK", "NG"),
"-")</f>
        <v>OK</v>
      </c>
    </row>
    <row r="85" spans="3:17" ht="70.150000000000006" customHeight="1" thickBot="1">
      <c r="C85" s="32"/>
      <c r="D85" s="33">
        <v>5</v>
      </c>
      <c r="E85" s="166"/>
      <c r="F85" s="175"/>
      <c r="G85" s="176"/>
      <c r="H85" s="81">
        <f t="shared" si="2"/>
        <v>0</v>
      </c>
      <c r="I85" s="166"/>
      <c r="J85" s="95"/>
      <c r="M85" s="60" t="str" cm="1">
        <f t="array" ref="M85">IF(
  $D85 &lt;= IF(
    INDEX($E$15:$E$26, MATCH(INDEX($C:$C, ROW()-$D85+1), $C$15:$C$26, 0)) = リスト!$O$9, 5,
    INDEX($E$15:$E$26, MATCH(INDEX($C:$C, ROW()-$D85+1), $C$15:$C$26, 0))
  ),
  IF(AND($E85&lt;&gt;"", $F85&lt;&gt;"", $G85&lt;&gt;""),
  "OK", "NG"),
"-")</f>
        <v>-</v>
      </c>
      <c r="N85" s="60" t="str" cm="1">
        <f t="array" ref="N85">IF(AND(
    $D85 &lt;= IF(
      INDEX($E$15:$E$26, MATCH(INDEX($C:$C, ROW()-$D85+1), $C$15:$C$26, 0)) = リスト!$O$9, 5,
      INDEX($E$15:$E$26, MATCH(INDEX($C:$C, ROW()-$D85+1), $C$15:$C$26, 0))
    ),
    $G85 &gt; 0
  ),
  IF(AND($I85&lt;&gt;"", $J85&lt;&gt;""),
  "OK", "NG"),
"-")</f>
        <v>-</v>
      </c>
      <c r="O85" s="60" t="str" cm="1">
        <f t="array" ref="O85">IF(
  $D85 &lt;= IF(
    INDEX($E$15:$E$26, MATCH(INDEX($C:$C, ROW()-$D85+1), $C$15:$C$26, 0)) = リスト!$O$9, 5,
    INDEX($E$15:$E$26, MATCH(INDEX($C:$C, ROW()-$D85+1), $C$15:$C$26, 0))
  ),
  IF(AND(
    LEN(SUBSTITUTE(SUBSTITUTE($E85,CHAR(10),""),CHAR(13),""))&lt;=1000, SUMPRODUCT(--ISNUMBER(FIND({"&lt;";"&gt;";"&amp;";"""";"'"}, $E85)))=0,
    LEN(SUBSTITUTE(SUBSTITUTE($I85,CHAR(10),""),CHAR(13),""))&lt;=1000, SUMPRODUCT(--ISNUMBER(FIND({"&lt;";"&gt;";"&amp;";"""";"'"}, $I85)))=0,
    LEN(SUBSTITUTE(SUBSTITUTE($J85,CHAR(10),""),CHAR(13),""))&lt;=300,  SUMPRODUCT(--ISNUMBER(FIND({"&lt;";"&gt;";"&amp;";"""";"'"}, $J85)))=0,
    OR($F85="", IF(ISNUMBER($F85), AND($F85=INT($F85), $F85&gt;=0, LEN(TEXT($F85,"0"))&lt;=12), FALSE)),
    OR($G85="", IF(ISNUMBER($G85), AND($G85=INT($G85), $G85&gt;=0, LEN(TEXT($G85,"0"))&lt;=12), FALSE))
  ),
  "OK", "NG"),
"-")</f>
        <v>-</v>
      </c>
      <c r="P85" s="60" t="str" cm="1">
        <f t="array" ref="P85">IF(
  $D85 &lt;= IF(
    INDEX($E$15:$E$26, MATCH(INDEX($C:$C, ROW()-$D85+1), $C$15:$C$26, 0)) = リスト!$O$9, 5,
    INDEX($E$15:$E$26, MATCH(INDEX($C:$C, ROW()-$D85+1), $C$15:$C$26, 0))
  ),
  IF(AND(ISNUMBER($F85), ISNUMBER($G85)),
    IF(AND(
        $F85 &gt;= $G85,
        IF(INDEX($C:$C, ROW()-$D85+1) = $C$31, $G85 &gt;= 100000, TRUE)
      ),
      "OK", "NG"),
  "-"),
"-")</f>
        <v>-</v>
      </c>
      <c r="Q85" s="60" t="str" cm="1">
        <f t="array" ref="Q85">IF(
  $D85 &gt; IF(
    INDEX($E$15:$E$26, MATCH(INDEX($C:$C, ROW()-$D85+1), $C$15:$C$26, 0)) = リスト!$O$9, 5,
    INDEX($E$15:$E$26, MATCH(INDEX($C:$C, ROW()-$D85+1), $C$15:$C$26, 0))
  ),
  IF(AND($E85="", $F85="", $G85="", $I85="", $J85=""), "OK", "NG"),
"-")</f>
        <v>OK</v>
      </c>
    </row>
    <row r="86" spans="3:17" ht="70.150000000000006" customHeight="1" thickTop="1">
      <c r="C86" s="29" t="s">
        <v>150</v>
      </c>
      <c r="D86" s="33">
        <v>1</v>
      </c>
      <c r="E86" s="161"/>
      <c r="F86" s="167"/>
      <c r="G86" s="168"/>
      <c r="H86" s="79">
        <f t="shared" si="2"/>
        <v>0</v>
      </c>
      <c r="I86" s="161"/>
      <c r="J86" s="93"/>
      <c r="M86" s="60" t="str" cm="1">
        <f t="array" ref="M86">IF(
  $D86 &lt;= IF(
    INDEX($E$15:$E$26, MATCH(INDEX($C:$C, ROW()-$D86+1), $C$15:$C$26, 0)) = リスト!$O$9, 5,
    INDEX($E$15:$E$26, MATCH(INDEX($C:$C, ROW()-$D86+1), $C$15:$C$26, 0))
  ),
  IF(AND($E86&lt;&gt;"", $F86&lt;&gt;"", $G86&lt;&gt;""),
  "OK", "NG"),
"-")</f>
        <v>-</v>
      </c>
      <c r="N86" s="60" t="str" cm="1">
        <f t="array" ref="N86">IF(AND(
    $D86 &lt;= IF(
      INDEX($E$15:$E$26, MATCH(INDEX($C:$C, ROW()-$D86+1), $C$15:$C$26, 0)) = リスト!$O$9, 5,
      INDEX($E$15:$E$26, MATCH(INDEX($C:$C, ROW()-$D86+1), $C$15:$C$26, 0))
    ),
    $G86 &gt; 0
  ),
  IF(AND($I86&lt;&gt;"", $J86&lt;&gt;""),
  "OK", "NG"),
"-")</f>
        <v>-</v>
      </c>
      <c r="O86" s="60" t="str" cm="1">
        <f t="array" ref="O86">IF(
  $D86 &lt;= IF(
    INDEX($E$15:$E$26, MATCH(INDEX($C:$C, ROW()-$D86+1), $C$15:$C$26, 0)) = リスト!$O$9, 5,
    INDEX($E$15:$E$26, MATCH(INDEX($C:$C, ROW()-$D86+1), $C$15:$C$26, 0))
  ),
  IF(AND(
    LEN(SUBSTITUTE(SUBSTITUTE($E86,CHAR(10),""),CHAR(13),""))&lt;=1000, SUMPRODUCT(--ISNUMBER(FIND({"&lt;";"&gt;";"&amp;";"""";"'"}, $E86)))=0,
    LEN(SUBSTITUTE(SUBSTITUTE($I86,CHAR(10),""),CHAR(13),""))&lt;=1000, SUMPRODUCT(--ISNUMBER(FIND({"&lt;";"&gt;";"&amp;";"""";"'"}, $I86)))=0,
    LEN(SUBSTITUTE(SUBSTITUTE($J86,CHAR(10),""),CHAR(13),""))&lt;=300,  SUMPRODUCT(--ISNUMBER(FIND({"&lt;";"&gt;";"&amp;";"""";"'"}, $J86)))=0,
    OR($F86="", IF(ISNUMBER($F86), AND($F86=INT($F86), $F86&gt;=0, LEN(TEXT($F86,"0"))&lt;=12), FALSE)),
    OR($G86="", IF(ISNUMBER($G86), AND($G86=INT($G86), $G86&gt;=0, LEN(TEXT($G86,"0"))&lt;=12), FALSE))
  ),
  "OK", "NG"),
"-")</f>
        <v>-</v>
      </c>
      <c r="P86" s="60" t="str" cm="1">
        <f t="array" ref="P86">IF(
  $D86 &lt;= IF(
    INDEX($E$15:$E$26, MATCH(INDEX($C:$C, ROW()-$D86+1), $C$15:$C$26, 0)) = リスト!$O$9, 5,
    INDEX($E$15:$E$26, MATCH(INDEX($C:$C, ROW()-$D86+1), $C$15:$C$26, 0))
  ),
  IF(AND(ISNUMBER($F86), ISNUMBER($G86)),
    IF(AND(
        $F86 &gt;= $G86,
        IF(INDEX($C:$C, ROW()-$D86+1) = $C$31, $G86 &gt;= 100000, TRUE)
      ),
      "OK", "NG"),
  "-"),
"-")</f>
        <v>-</v>
      </c>
      <c r="Q86" s="60" t="str" cm="1">
        <f t="array" ref="Q86">IF(
  $D86 &gt; IF(
    INDEX($E$15:$E$26, MATCH(INDEX($C:$C, ROW()-$D86+1), $C$15:$C$26, 0)) = リスト!$O$9, 5,
    INDEX($E$15:$E$26, MATCH(INDEX($C:$C, ROW()-$D86+1), $C$15:$C$26, 0))
  ),
  IF(AND($E86="", $F86="", $G86="", $I86="", $J86=""), "OK", "NG"),
"-")</f>
        <v>OK</v>
      </c>
    </row>
    <row r="87" spans="3:17" ht="70.150000000000006" customHeight="1">
      <c r="C87" s="124" t="s">
        <v>223</v>
      </c>
      <c r="D87" s="33">
        <v>2</v>
      </c>
      <c r="E87" s="163"/>
      <c r="F87" s="171"/>
      <c r="G87" s="172"/>
      <c r="H87" s="80">
        <f t="shared" si="2"/>
        <v>0</v>
      </c>
      <c r="I87" s="163"/>
      <c r="J87" s="164"/>
      <c r="M87" s="60" t="str" cm="1">
        <f t="array" ref="M87">IF(
  $D87 &lt;= IF(
    INDEX($E$15:$E$26, MATCH(INDEX($C:$C, ROW()-$D87+1), $C$15:$C$26, 0)) = リスト!$O$9, 5,
    INDEX($E$15:$E$26, MATCH(INDEX($C:$C, ROW()-$D87+1), $C$15:$C$26, 0))
  ),
  IF(AND($E87&lt;&gt;"", $F87&lt;&gt;"", $G87&lt;&gt;""),
  "OK", "NG"),
"-")</f>
        <v>-</v>
      </c>
      <c r="N87" s="60" t="str" cm="1">
        <f t="array" ref="N87">IF(AND(
    $D87 &lt;= IF(
      INDEX($E$15:$E$26, MATCH(INDEX($C:$C, ROW()-$D87+1), $C$15:$C$26, 0)) = リスト!$O$9, 5,
      INDEX($E$15:$E$26, MATCH(INDEX($C:$C, ROW()-$D87+1), $C$15:$C$26, 0))
    ),
    $G87 &gt; 0
  ),
  IF(AND($I87&lt;&gt;"", $J87&lt;&gt;""),
  "OK", "NG"),
"-")</f>
        <v>-</v>
      </c>
      <c r="O87" s="60" t="str" cm="1">
        <f t="array" ref="O87">IF(
  $D87 &lt;= IF(
    INDEX($E$15:$E$26, MATCH(INDEX($C:$C, ROW()-$D87+1), $C$15:$C$26, 0)) = リスト!$O$9, 5,
    INDEX($E$15:$E$26, MATCH(INDEX($C:$C, ROW()-$D87+1), $C$15:$C$26, 0))
  ),
  IF(AND(
    LEN(SUBSTITUTE(SUBSTITUTE($E87,CHAR(10),""),CHAR(13),""))&lt;=1000, SUMPRODUCT(--ISNUMBER(FIND({"&lt;";"&gt;";"&amp;";"""";"'"}, $E87)))=0,
    LEN(SUBSTITUTE(SUBSTITUTE($I87,CHAR(10),""),CHAR(13),""))&lt;=1000, SUMPRODUCT(--ISNUMBER(FIND({"&lt;";"&gt;";"&amp;";"""";"'"}, $I87)))=0,
    LEN(SUBSTITUTE(SUBSTITUTE($J87,CHAR(10),""),CHAR(13),""))&lt;=300,  SUMPRODUCT(--ISNUMBER(FIND({"&lt;";"&gt;";"&amp;";"""";"'"}, $J87)))=0,
    OR($F87="", IF(ISNUMBER($F87), AND($F87=INT($F87), $F87&gt;=0, LEN(TEXT($F87,"0"))&lt;=12), FALSE)),
    OR($G87="", IF(ISNUMBER($G87), AND($G87=INT($G87), $G87&gt;=0, LEN(TEXT($G87,"0"))&lt;=12), FALSE))
  ),
  "OK", "NG"),
"-")</f>
        <v>-</v>
      </c>
      <c r="P87" s="60" t="str" cm="1">
        <f t="array" ref="P87">IF(
  $D87 &lt;= IF(
    INDEX($E$15:$E$26, MATCH(INDEX($C:$C, ROW()-$D87+1), $C$15:$C$26, 0)) = リスト!$O$9, 5,
    INDEX($E$15:$E$26, MATCH(INDEX($C:$C, ROW()-$D87+1), $C$15:$C$26, 0))
  ),
  IF(AND(ISNUMBER($F87), ISNUMBER($G87)),
    IF(AND(
        $F87 &gt;= $G87,
        IF(INDEX($C:$C, ROW()-$D87+1) = $C$31, $G87 &gt;= 100000, TRUE)
      ),
      "OK", "NG"),
  "-"),
"-")</f>
        <v>-</v>
      </c>
      <c r="Q87" s="60" t="str" cm="1">
        <f t="array" ref="Q87">IF(
  $D87 &gt; IF(
    INDEX($E$15:$E$26, MATCH(INDEX($C:$C, ROW()-$D87+1), $C$15:$C$26, 0)) = リスト!$O$9, 5,
    INDEX($E$15:$E$26, MATCH(INDEX($C:$C, ROW()-$D87+1), $C$15:$C$26, 0))
  ),
  IF(AND($E87="", $F87="", $G87="", $I87="", $J87=""), "OK", "NG"),
"-")</f>
        <v>OK</v>
      </c>
    </row>
    <row r="88" spans="3:17" ht="70.150000000000006" customHeight="1">
      <c r="C88" s="31"/>
      <c r="D88" s="33">
        <v>3</v>
      </c>
      <c r="E88" s="163"/>
      <c r="F88" s="171"/>
      <c r="G88" s="172"/>
      <c r="H88" s="80">
        <f t="shared" si="2"/>
        <v>0</v>
      </c>
      <c r="I88" s="163"/>
      <c r="J88" s="164"/>
      <c r="M88" s="60" t="str" cm="1">
        <f t="array" ref="M88">IF(
  $D88 &lt;= IF(
    INDEX($E$15:$E$26, MATCH(INDEX($C:$C, ROW()-$D88+1), $C$15:$C$26, 0)) = リスト!$O$9, 5,
    INDEX($E$15:$E$26, MATCH(INDEX($C:$C, ROW()-$D88+1), $C$15:$C$26, 0))
  ),
  IF(AND($E88&lt;&gt;"", $F88&lt;&gt;"", $G88&lt;&gt;""),
  "OK", "NG"),
"-")</f>
        <v>-</v>
      </c>
      <c r="N88" s="60" t="str" cm="1">
        <f t="array" ref="N88">IF(AND(
    $D88 &lt;= IF(
      INDEX($E$15:$E$26, MATCH(INDEX($C:$C, ROW()-$D88+1), $C$15:$C$26, 0)) = リスト!$O$9, 5,
      INDEX($E$15:$E$26, MATCH(INDEX($C:$C, ROW()-$D88+1), $C$15:$C$26, 0))
    ),
    $G88 &gt; 0
  ),
  IF(AND($I88&lt;&gt;"", $J88&lt;&gt;""),
  "OK", "NG"),
"-")</f>
        <v>-</v>
      </c>
      <c r="O88" s="60" t="str" cm="1">
        <f t="array" ref="O88">IF(
  $D88 &lt;= IF(
    INDEX($E$15:$E$26, MATCH(INDEX($C:$C, ROW()-$D88+1), $C$15:$C$26, 0)) = リスト!$O$9, 5,
    INDEX($E$15:$E$26, MATCH(INDEX($C:$C, ROW()-$D88+1), $C$15:$C$26, 0))
  ),
  IF(AND(
    LEN(SUBSTITUTE(SUBSTITUTE($E88,CHAR(10),""),CHAR(13),""))&lt;=1000, SUMPRODUCT(--ISNUMBER(FIND({"&lt;";"&gt;";"&amp;";"""";"'"}, $E88)))=0,
    LEN(SUBSTITUTE(SUBSTITUTE($I88,CHAR(10),""),CHAR(13),""))&lt;=1000, SUMPRODUCT(--ISNUMBER(FIND({"&lt;";"&gt;";"&amp;";"""";"'"}, $I88)))=0,
    LEN(SUBSTITUTE(SUBSTITUTE($J88,CHAR(10),""),CHAR(13),""))&lt;=300,  SUMPRODUCT(--ISNUMBER(FIND({"&lt;";"&gt;";"&amp;";"""";"'"}, $J88)))=0,
    OR($F88="", IF(ISNUMBER($F88), AND($F88=INT($F88), $F88&gt;=0, LEN(TEXT($F88,"0"))&lt;=12), FALSE)),
    OR($G88="", IF(ISNUMBER($G88), AND($G88=INT($G88), $G88&gt;=0, LEN(TEXT($G88,"0"))&lt;=12), FALSE))
  ),
  "OK", "NG"),
"-")</f>
        <v>-</v>
      </c>
      <c r="P88" s="60" t="str" cm="1">
        <f t="array" ref="P88">IF(
  $D88 &lt;= IF(
    INDEX($E$15:$E$26, MATCH(INDEX($C:$C, ROW()-$D88+1), $C$15:$C$26, 0)) = リスト!$O$9, 5,
    INDEX($E$15:$E$26, MATCH(INDEX($C:$C, ROW()-$D88+1), $C$15:$C$26, 0))
  ),
  IF(AND(ISNUMBER($F88), ISNUMBER($G88)),
    IF(AND(
        $F88 &gt;= $G88,
        IF(INDEX($C:$C, ROW()-$D88+1) = $C$31, $G88 &gt;= 100000, TRUE)
      ),
      "OK", "NG"),
  "-"),
"-")</f>
        <v>-</v>
      </c>
      <c r="Q88" s="60" t="str" cm="1">
        <f t="array" ref="Q88">IF(
  $D88 &gt; IF(
    INDEX($E$15:$E$26, MATCH(INDEX($C:$C, ROW()-$D88+1), $C$15:$C$26, 0)) = リスト!$O$9, 5,
    INDEX($E$15:$E$26, MATCH(INDEX($C:$C, ROW()-$D88+1), $C$15:$C$26, 0))
  ),
  IF(AND($E88="", $F88="", $G88="", $I88="", $J88=""), "OK", "NG"),
"-")</f>
        <v>OK</v>
      </c>
    </row>
    <row r="89" spans="3:17" ht="70.150000000000006" customHeight="1">
      <c r="C89" s="31"/>
      <c r="D89" s="33">
        <v>4</v>
      </c>
      <c r="E89" s="163"/>
      <c r="F89" s="171"/>
      <c r="G89" s="172"/>
      <c r="H89" s="80">
        <f t="shared" si="2"/>
        <v>0</v>
      </c>
      <c r="I89" s="163"/>
      <c r="J89" s="164"/>
      <c r="M89" s="60" t="str" cm="1">
        <f t="array" ref="M89">IF(
  $D89 &lt;= IF(
    INDEX($E$15:$E$26, MATCH(INDEX($C:$C, ROW()-$D89+1), $C$15:$C$26, 0)) = リスト!$O$9, 5,
    INDEX($E$15:$E$26, MATCH(INDEX($C:$C, ROW()-$D89+1), $C$15:$C$26, 0))
  ),
  IF(AND($E89&lt;&gt;"", $F89&lt;&gt;"", $G89&lt;&gt;""),
  "OK", "NG"),
"-")</f>
        <v>-</v>
      </c>
      <c r="N89" s="60" t="str" cm="1">
        <f t="array" ref="N89">IF(AND(
    $D89 &lt;= IF(
      INDEX($E$15:$E$26, MATCH(INDEX($C:$C, ROW()-$D89+1), $C$15:$C$26, 0)) = リスト!$O$9, 5,
      INDEX($E$15:$E$26, MATCH(INDEX($C:$C, ROW()-$D89+1), $C$15:$C$26, 0))
    ),
    $G89 &gt; 0
  ),
  IF(AND($I89&lt;&gt;"", $J89&lt;&gt;""),
  "OK", "NG"),
"-")</f>
        <v>-</v>
      </c>
      <c r="O89" s="60" t="str" cm="1">
        <f t="array" ref="O89">IF(
  $D89 &lt;= IF(
    INDEX($E$15:$E$26, MATCH(INDEX($C:$C, ROW()-$D89+1), $C$15:$C$26, 0)) = リスト!$O$9, 5,
    INDEX($E$15:$E$26, MATCH(INDEX($C:$C, ROW()-$D89+1), $C$15:$C$26, 0))
  ),
  IF(AND(
    LEN(SUBSTITUTE(SUBSTITUTE($E89,CHAR(10),""),CHAR(13),""))&lt;=1000, SUMPRODUCT(--ISNUMBER(FIND({"&lt;";"&gt;";"&amp;";"""";"'"}, $E89)))=0,
    LEN(SUBSTITUTE(SUBSTITUTE($I89,CHAR(10),""),CHAR(13),""))&lt;=1000, SUMPRODUCT(--ISNUMBER(FIND({"&lt;";"&gt;";"&amp;";"""";"'"}, $I89)))=0,
    LEN(SUBSTITUTE(SUBSTITUTE($J89,CHAR(10),""),CHAR(13),""))&lt;=300,  SUMPRODUCT(--ISNUMBER(FIND({"&lt;";"&gt;";"&amp;";"""";"'"}, $J89)))=0,
    OR($F89="", IF(ISNUMBER($F89), AND($F89=INT($F89), $F89&gt;=0, LEN(TEXT($F89,"0"))&lt;=12), FALSE)),
    OR($G89="", IF(ISNUMBER($G89), AND($G89=INT($G89), $G89&gt;=0, LEN(TEXT($G89,"0"))&lt;=12), FALSE))
  ),
  "OK", "NG"),
"-")</f>
        <v>-</v>
      </c>
      <c r="P89" s="60" t="str" cm="1">
        <f t="array" ref="P89">IF(
  $D89 &lt;= IF(
    INDEX($E$15:$E$26, MATCH(INDEX($C:$C, ROW()-$D89+1), $C$15:$C$26, 0)) = リスト!$O$9, 5,
    INDEX($E$15:$E$26, MATCH(INDEX($C:$C, ROW()-$D89+1), $C$15:$C$26, 0))
  ),
  IF(AND(ISNUMBER($F89), ISNUMBER($G89)),
    IF(AND(
        $F89 &gt;= $G89,
        IF(INDEX($C:$C, ROW()-$D89+1) = $C$31, $G89 &gt;= 100000, TRUE)
      ),
      "OK", "NG"),
  "-"),
"-")</f>
        <v>-</v>
      </c>
      <c r="Q89" s="60" t="str" cm="1">
        <f t="array" ref="Q89">IF(
  $D89 &gt; IF(
    INDEX($E$15:$E$26, MATCH(INDEX($C:$C, ROW()-$D89+1), $C$15:$C$26, 0)) = リスト!$O$9, 5,
    INDEX($E$15:$E$26, MATCH(INDEX($C:$C, ROW()-$D89+1), $C$15:$C$26, 0))
  ),
  IF(AND($E89="", $F89="", $G89="", $I89="", $J89=""), "OK", "NG"),
"-")</f>
        <v>OK</v>
      </c>
    </row>
    <row r="90" spans="3:17" ht="70.150000000000006" customHeight="1" thickBot="1">
      <c r="C90" s="32"/>
      <c r="D90" s="33">
        <v>5</v>
      </c>
      <c r="E90" s="166"/>
      <c r="F90" s="175"/>
      <c r="G90" s="176"/>
      <c r="H90" s="81">
        <f t="shared" si="2"/>
        <v>0</v>
      </c>
      <c r="I90" s="166"/>
      <c r="J90" s="95"/>
      <c r="M90" s="60" t="str" cm="1">
        <f t="array" ref="M90">IF(
  $D90 &lt;= IF(
    INDEX($E$15:$E$26, MATCH(INDEX($C:$C, ROW()-$D90+1), $C$15:$C$26, 0)) = リスト!$O$9, 5,
    INDEX($E$15:$E$26, MATCH(INDEX($C:$C, ROW()-$D90+1), $C$15:$C$26, 0))
  ),
  IF(AND($E90&lt;&gt;"", $F90&lt;&gt;"", $G90&lt;&gt;""),
  "OK", "NG"),
"-")</f>
        <v>-</v>
      </c>
      <c r="N90" s="60" t="str" cm="1">
        <f t="array" ref="N90">IF(AND(
    $D90 &lt;= IF(
      INDEX($E$15:$E$26, MATCH(INDEX($C:$C, ROW()-$D90+1), $C$15:$C$26, 0)) = リスト!$O$9, 5,
      INDEX($E$15:$E$26, MATCH(INDEX($C:$C, ROW()-$D90+1), $C$15:$C$26, 0))
    ),
    $G90 &gt; 0
  ),
  IF(AND($I90&lt;&gt;"", $J90&lt;&gt;""),
  "OK", "NG"),
"-")</f>
        <v>-</v>
      </c>
      <c r="O90" s="60" t="str" cm="1">
        <f t="array" ref="O90">IF(
  $D90 &lt;= IF(
    INDEX($E$15:$E$26, MATCH(INDEX($C:$C, ROW()-$D90+1), $C$15:$C$26, 0)) = リスト!$O$9, 5,
    INDEX($E$15:$E$26, MATCH(INDEX($C:$C, ROW()-$D90+1), $C$15:$C$26, 0))
  ),
  IF(AND(
    LEN(SUBSTITUTE(SUBSTITUTE($E90,CHAR(10),""),CHAR(13),""))&lt;=1000, SUMPRODUCT(--ISNUMBER(FIND({"&lt;";"&gt;";"&amp;";"""";"'"}, $E90)))=0,
    LEN(SUBSTITUTE(SUBSTITUTE($I90,CHAR(10),""),CHAR(13),""))&lt;=1000, SUMPRODUCT(--ISNUMBER(FIND({"&lt;";"&gt;";"&amp;";"""";"'"}, $I90)))=0,
    LEN(SUBSTITUTE(SUBSTITUTE($J90,CHAR(10),""),CHAR(13),""))&lt;=300,  SUMPRODUCT(--ISNUMBER(FIND({"&lt;";"&gt;";"&amp;";"""";"'"}, $J90)))=0,
    OR($F90="", IF(ISNUMBER($F90), AND($F90=INT($F90), $F90&gt;=0, LEN(TEXT($F90,"0"))&lt;=12), FALSE)),
    OR($G90="", IF(ISNUMBER($G90), AND($G90=INT($G90), $G90&gt;=0, LEN(TEXT($G90,"0"))&lt;=12), FALSE))
  ),
  "OK", "NG"),
"-")</f>
        <v>-</v>
      </c>
      <c r="P90" s="60" t="str" cm="1">
        <f t="array" ref="P90">IF(
  $D90 &lt;= IF(
    INDEX($E$15:$E$26, MATCH(INDEX($C:$C, ROW()-$D90+1), $C$15:$C$26, 0)) = リスト!$O$9, 5,
    INDEX($E$15:$E$26, MATCH(INDEX($C:$C, ROW()-$D90+1), $C$15:$C$26, 0))
  ),
  IF(AND(ISNUMBER($F90), ISNUMBER($G90)),
    IF(AND(
        $F90 &gt;= $G90,
        IF(INDEX($C:$C, ROW()-$D90+1) = $C$31, $G90 &gt;= 100000, TRUE)
      ),
      "OK", "NG"),
  "-"),
"-")</f>
        <v>-</v>
      </c>
      <c r="Q90" s="60" t="str" cm="1">
        <f t="array" ref="Q90">IF(
  $D90 &gt; IF(
    INDEX($E$15:$E$26, MATCH(INDEX($C:$C, ROW()-$D90+1), $C$15:$C$26, 0)) = リスト!$O$9, 5,
    INDEX($E$15:$E$26, MATCH(INDEX($C:$C, ROW()-$D90+1), $C$15:$C$26, 0))
  ),
  IF(AND($E90="", $F90="", $G90="", $I90="", $J90=""), "OK", "NG"),
"-")</f>
        <v>OK</v>
      </c>
    </row>
    <row r="91" spans="3:17" ht="21.75" thickTop="1"/>
  </sheetData>
  <sheetProtection algorithmName="SHA-512" hashValue="lOT8JEfkxprqUiUIwtaLXEpGpP64y5qw0hfWgIMdmbZr6uPtHk/VvJtg+vL7JMPswiK8zWlMsmTLTISQhrg0iw==" saltValue="+rv18nsSlCCYoYcR6rePew==" spinCount="100000" sheet="1" objects="1" scenarios="1" selectLockedCells="1"/>
  <phoneticPr fontId="3"/>
  <conditionalFormatting sqref="E36:J40">
    <cfRule type="expression" dxfId="70" priority="59">
      <formula>OR($E$16=0,$E$16="")</formula>
    </cfRule>
  </conditionalFormatting>
  <conditionalFormatting sqref="E37:J40">
    <cfRule type="expression" dxfId="69" priority="58">
      <formula>$E$16=1</formula>
    </cfRule>
  </conditionalFormatting>
  <conditionalFormatting sqref="E38:J40">
    <cfRule type="expression" dxfId="68" priority="57">
      <formula>$E$16=2</formula>
    </cfRule>
  </conditionalFormatting>
  <conditionalFormatting sqref="E39:J40">
    <cfRule type="expression" dxfId="67" priority="56">
      <formula>$E$16=3</formula>
    </cfRule>
  </conditionalFormatting>
  <conditionalFormatting sqref="E40:J40">
    <cfRule type="expression" dxfId="66" priority="55">
      <formula>$E$16=4</formula>
    </cfRule>
  </conditionalFormatting>
  <conditionalFormatting sqref="E41:J45">
    <cfRule type="expression" dxfId="65" priority="54">
      <formula>OR($E$17=0,$E$17="")</formula>
    </cfRule>
  </conditionalFormatting>
  <conditionalFormatting sqref="E42:J45">
    <cfRule type="expression" dxfId="64" priority="53">
      <formula>$E$17=1</formula>
    </cfRule>
  </conditionalFormatting>
  <conditionalFormatting sqref="E43:J45">
    <cfRule type="expression" dxfId="63" priority="52">
      <formula>$E$17=2</formula>
    </cfRule>
  </conditionalFormatting>
  <conditionalFormatting sqref="E44:J45">
    <cfRule type="expression" dxfId="62" priority="51">
      <formula>$E$17=3</formula>
    </cfRule>
  </conditionalFormatting>
  <conditionalFormatting sqref="E45:J45">
    <cfRule type="expression" dxfId="61" priority="50">
      <formula>$E$17=4</formula>
    </cfRule>
  </conditionalFormatting>
  <conditionalFormatting sqref="E46:J50">
    <cfRule type="expression" dxfId="60" priority="49">
      <formula>OR($E$18=0,$E$18="")</formula>
    </cfRule>
  </conditionalFormatting>
  <conditionalFormatting sqref="E47:J50">
    <cfRule type="expression" dxfId="59" priority="48">
      <formula>$E$18=1</formula>
    </cfRule>
  </conditionalFormatting>
  <conditionalFormatting sqref="E48:J50">
    <cfRule type="expression" dxfId="58" priority="47">
      <formula>$E$18=2</formula>
    </cfRule>
  </conditionalFormatting>
  <conditionalFormatting sqref="E49:J50">
    <cfRule type="expression" dxfId="57" priority="46">
      <formula>$E$18=3</formula>
    </cfRule>
  </conditionalFormatting>
  <conditionalFormatting sqref="E50:J50">
    <cfRule type="expression" dxfId="56" priority="45">
      <formula>$E$18=4</formula>
    </cfRule>
  </conditionalFormatting>
  <conditionalFormatting sqref="E51:J55">
    <cfRule type="expression" dxfId="55" priority="44">
      <formula>OR($E$19=0,$E$19="")</formula>
    </cfRule>
  </conditionalFormatting>
  <conditionalFormatting sqref="E52:J55">
    <cfRule type="expression" dxfId="54" priority="43">
      <formula>$E$19=1</formula>
    </cfRule>
  </conditionalFormatting>
  <conditionalFormatting sqref="E53:J55">
    <cfRule type="expression" dxfId="53" priority="42">
      <formula>$E$19=2</formula>
    </cfRule>
  </conditionalFormatting>
  <conditionalFormatting sqref="E54:J55">
    <cfRule type="expression" dxfId="52" priority="41">
      <formula>$E$19=3</formula>
    </cfRule>
  </conditionalFormatting>
  <conditionalFormatting sqref="E55:J55">
    <cfRule type="expression" dxfId="51" priority="40">
      <formula>$E$19=4</formula>
    </cfRule>
  </conditionalFormatting>
  <conditionalFormatting sqref="E56:J60">
    <cfRule type="expression" dxfId="50" priority="39">
      <formula>OR($E$20=0,$E$20="")</formula>
    </cfRule>
  </conditionalFormatting>
  <conditionalFormatting sqref="E57:J60">
    <cfRule type="expression" dxfId="49" priority="38">
      <formula>$E$20=1</formula>
    </cfRule>
  </conditionalFormatting>
  <conditionalFormatting sqref="E58:J60">
    <cfRule type="expression" dxfId="48" priority="37">
      <formula>$E$20=2</formula>
    </cfRule>
  </conditionalFormatting>
  <conditionalFormatting sqref="E59:J60">
    <cfRule type="expression" dxfId="47" priority="36">
      <formula>$E$20=3</formula>
    </cfRule>
  </conditionalFormatting>
  <conditionalFormatting sqref="E60:J60">
    <cfRule type="expression" dxfId="46" priority="35">
      <formula>$E$20=4</formula>
    </cfRule>
  </conditionalFormatting>
  <conditionalFormatting sqref="E61:J65">
    <cfRule type="expression" dxfId="45" priority="34">
      <formula>OR($E$21=0,$E$21="")</formula>
    </cfRule>
  </conditionalFormatting>
  <conditionalFormatting sqref="E62:J65">
    <cfRule type="expression" dxfId="44" priority="33">
      <formula>$E$21=1</formula>
    </cfRule>
  </conditionalFormatting>
  <conditionalFormatting sqref="E63:J65">
    <cfRule type="expression" dxfId="43" priority="32">
      <formula>$E$21=2</formula>
    </cfRule>
  </conditionalFormatting>
  <conditionalFormatting sqref="E64:J65">
    <cfRule type="expression" dxfId="42" priority="31">
      <formula>$E$21=3</formula>
    </cfRule>
  </conditionalFormatting>
  <conditionalFormatting sqref="E65:J65">
    <cfRule type="expression" dxfId="41" priority="30">
      <formula>$E$21=4</formula>
    </cfRule>
  </conditionalFormatting>
  <conditionalFormatting sqref="E66:J70">
    <cfRule type="expression" dxfId="40" priority="29">
      <formula>OR($E$22=0,$E$22="")</formula>
    </cfRule>
  </conditionalFormatting>
  <conditionalFormatting sqref="E67:J70">
    <cfRule type="expression" dxfId="39" priority="28">
      <formula>$E$22=1</formula>
    </cfRule>
  </conditionalFormatting>
  <conditionalFormatting sqref="E68:J70">
    <cfRule type="expression" dxfId="38" priority="27">
      <formula>$E$22=2</formula>
    </cfRule>
  </conditionalFormatting>
  <conditionalFormatting sqref="E69:J70">
    <cfRule type="expression" dxfId="37" priority="26">
      <formula>$E$22=3</formula>
    </cfRule>
  </conditionalFormatting>
  <conditionalFormatting sqref="E70:J70">
    <cfRule type="expression" dxfId="36" priority="25">
      <formula>$E$22=4</formula>
    </cfRule>
  </conditionalFormatting>
  <conditionalFormatting sqref="E71:J75">
    <cfRule type="expression" dxfId="35" priority="24">
      <formula>OR($E$23=0,$E$23="")</formula>
    </cfRule>
  </conditionalFormatting>
  <conditionalFormatting sqref="E72:J75">
    <cfRule type="expression" dxfId="34" priority="23">
      <formula>$E$23=1</formula>
    </cfRule>
  </conditionalFormatting>
  <conditionalFormatting sqref="E73:J75">
    <cfRule type="expression" dxfId="33" priority="22">
      <formula>$E$23=2</formula>
    </cfRule>
  </conditionalFormatting>
  <conditionalFormatting sqref="E74:J75">
    <cfRule type="expression" dxfId="32" priority="21">
      <formula>$E$23=3</formula>
    </cfRule>
  </conditionalFormatting>
  <conditionalFormatting sqref="E75:J75">
    <cfRule type="expression" dxfId="31" priority="20">
      <formula>$E$23=4</formula>
    </cfRule>
  </conditionalFormatting>
  <conditionalFormatting sqref="E76:J80">
    <cfRule type="expression" dxfId="30" priority="19">
      <formula>OR($E$24=0,$E$24="")</formula>
    </cfRule>
  </conditionalFormatting>
  <conditionalFormatting sqref="E77:J80">
    <cfRule type="expression" dxfId="29" priority="18">
      <formula>$E$24=1</formula>
    </cfRule>
  </conditionalFormatting>
  <conditionalFormatting sqref="E78:J80">
    <cfRule type="expression" dxfId="28" priority="17">
      <formula>$E$24=2</formula>
    </cfRule>
  </conditionalFormatting>
  <conditionalFormatting sqref="E79:J80">
    <cfRule type="expression" dxfId="27" priority="16">
      <formula>$E$24=3</formula>
    </cfRule>
  </conditionalFormatting>
  <conditionalFormatting sqref="E80:J80">
    <cfRule type="expression" dxfId="26" priority="15">
      <formula>$E$24=4</formula>
    </cfRule>
  </conditionalFormatting>
  <conditionalFormatting sqref="E80:J90">
    <cfRule type="expression" dxfId="25" priority="65">
      <formula>$E$26=4</formula>
    </cfRule>
  </conditionalFormatting>
  <conditionalFormatting sqref="E81:J85">
    <cfRule type="expression" dxfId="24" priority="14">
      <formula>OR($E$25=0,$E$25="")</formula>
    </cfRule>
  </conditionalFormatting>
  <conditionalFormatting sqref="E82:J85">
    <cfRule type="expression" dxfId="23" priority="13">
      <formula>$E$25=1</formula>
    </cfRule>
  </conditionalFormatting>
  <conditionalFormatting sqref="E83:J85">
    <cfRule type="expression" dxfId="22" priority="12">
      <formula>$E$25=2</formula>
    </cfRule>
  </conditionalFormatting>
  <conditionalFormatting sqref="E84:J85">
    <cfRule type="expression" dxfId="21" priority="11">
      <formula>$E$25=3</formula>
    </cfRule>
  </conditionalFormatting>
  <conditionalFormatting sqref="E85:J85">
    <cfRule type="expression" dxfId="20" priority="10">
      <formula>$E$25=4</formula>
    </cfRule>
  </conditionalFormatting>
  <conditionalFormatting sqref="E86:J90">
    <cfRule type="expression" dxfId="19" priority="66">
      <formula>OR($E$26=0,$E$26="")</formula>
    </cfRule>
  </conditionalFormatting>
  <conditionalFormatting sqref="E87:J90">
    <cfRule type="expression" dxfId="18" priority="67">
      <formula>$E$26=1</formula>
    </cfRule>
  </conditionalFormatting>
  <conditionalFormatting sqref="E88:J90">
    <cfRule type="expression" dxfId="17" priority="68">
      <formula>$E$26=2</formula>
    </cfRule>
  </conditionalFormatting>
  <conditionalFormatting sqref="E89:J90">
    <cfRule type="expression" dxfId="16" priority="69">
      <formula>$E$26=3</formula>
    </cfRule>
  </conditionalFormatting>
  <conditionalFormatting sqref="E31:K35">
    <cfRule type="expression" dxfId="15" priority="64">
      <formula>OR($E$15=0,$E$15="")</formula>
    </cfRule>
  </conditionalFormatting>
  <conditionalFormatting sqref="E32:K35">
    <cfRule type="expression" dxfId="14" priority="63">
      <formula>$E$15=1</formula>
    </cfRule>
  </conditionalFormatting>
  <conditionalFormatting sqref="E33:K35">
    <cfRule type="expression" dxfId="13" priority="62">
      <formula>$E$15=2</formula>
    </cfRule>
  </conditionalFormatting>
  <conditionalFormatting sqref="E34:K35">
    <cfRule type="expression" dxfId="12" priority="61">
      <formula>$E$15=3</formula>
    </cfRule>
  </conditionalFormatting>
  <conditionalFormatting sqref="E35:K35">
    <cfRule type="expression" dxfId="11" priority="60">
      <formula>$E$15=4</formula>
    </cfRule>
  </conditionalFormatting>
  <conditionalFormatting sqref="K7">
    <cfRule type="expression" dxfId="10" priority="9">
      <formula>$K$7="NG"</formula>
    </cfRule>
  </conditionalFormatting>
  <pageMargins left="0.7" right="0.7" top="0.75" bottom="0.75" header="0.3" footer="0.3"/>
  <pageSetup paperSize="8" scale="36" fitToWidth="0" orientation="landscape" r:id="rId1"/>
  <rowBreaks count="1" manualBreakCount="1">
    <brk id="28"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60416884-BB06-4BD2-A62F-DE415F861B6F}">
            <xm:f>AND($E$2=リスト!$A$5,$E$5=リスト!$B$4)</xm:f>
            <x14:dxf>
              <fill>
                <patternFill>
                  <bgColor theme="0" tint="-0.14996795556505021"/>
                </patternFill>
              </fill>
            </x14:dxf>
          </x14:cfRule>
          <x14:cfRule type="expression" priority="5" id="{9FBF5083-F273-4B27-A8F4-E557438658CF}">
            <xm:f>AND($E$2=リスト!$A$3,$E$5=リスト!$B$5,$E$7=リスト!$D$4)</xm:f>
            <x14:dxf>
              <fill>
                <patternFill>
                  <bgColor theme="0" tint="-0.14996795556505021"/>
                </patternFill>
              </fill>
            </x14:dxf>
          </x14:cfRule>
          <xm:sqref>E6</xm:sqref>
        </x14:conditionalFormatting>
        <x14:conditionalFormatting xmlns:xm="http://schemas.microsoft.com/office/excel/2006/main">
          <x14:cfRule type="expression" priority="4" id="{80BA2ADB-AC51-4200-A836-BE9D5B80E0E1}">
            <xm:f>AND($E$2=リスト!$A$3,$E$5=リスト!$B$4)</xm:f>
            <x14:dxf>
              <fill>
                <patternFill>
                  <bgColor theme="0" tint="-0.14996795556505021"/>
                </patternFill>
              </fill>
            </x14:dxf>
          </x14:cfRule>
          <xm:sqref>E6:E7</xm:sqref>
        </x14:conditionalFormatting>
        <x14:conditionalFormatting xmlns:xm="http://schemas.microsoft.com/office/excel/2006/main">
          <x14:cfRule type="expression" priority="2" id="{7E1F93F4-1066-4CC0-BD94-532B7EA9810C}">
            <xm:f>$E$2=リスト!$A$5</xm:f>
            <x14:dxf>
              <fill>
                <patternFill>
                  <bgColor theme="0" tint="-0.14996795556505021"/>
                </patternFill>
              </fill>
            </x14:dxf>
          </x14:cfRule>
          <x14:cfRule type="expression" priority="3" id="{E99124CB-CAA2-4AB8-8A09-EA824F70EF9B}">
            <xm:f>AND($E$2=リスト!$A$3,$E$5=リスト!$B$3)</xm:f>
            <x14:dxf>
              <fill>
                <patternFill>
                  <bgColor theme="0" tint="-0.14996795556505021"/>
                </patternFill>
              </fill>
            </x14:dxf>
          </x14:cfRule>
          <x14:cfRule type="expression" priority="6" id="{53CDF10C-7E54-4CD2-8EB9-B6EEC4AAA8E3}">
            <xm:f>AND($E$2=リスト!$A$3,$E$5=リスト!$B$5,$E$6=リスト!$D$4)</xm:f>
            <x14:dxf>
              <fill>
                <patternFill>
                  <bgColor theme="0" tint="-0.14996795556505021"/>
                </patternFill>
              </fill>
            </x14:dxf>
          </x14:cfRule>
          <xm:sqref>E7</xm:sqref>
        </x14:conditionalFormatting>
        <x14:conditionalFormatting xmlns:xm="http://schemas.microsoft.com/office/excel/2006/main">
          <x14:cfRule type="expression" priority="7" id="{07054FAC-F541-4EAA-B7EF-5D9C3F931418}">
            <xm:f>$E$2=リスト!$A$3</xm:f>
            <x14:dxf>
              <fill>
                <patternFill>
                  <bgColor theme="0" tint="-0.14996795556505021"/>
                </patternFill>
              </fill>
            </x14:dxf>
          </x14:cfRule>
          <xm:sqref>E16:J16</xm:sqref>
        </x14:conditionalFormatting>
        <x14:conditionalFormatting xmlns:xm="http://schemas.microsoft.com/office/excel/2006/main">
          <x14:cfRule type="expression" priority="8" id="{4AE15694-905B-4FCD-8C4D-CF51FCD22332}">
            <xm:f>OR($E$2=リスト!$A$3,$E$2=リスト!$A$4)</xm:f>
            <x14:dxf>
              <fill>
                <patternFill>
                  <bgColor theme="0" tint="-0.14996795556505021"/>
                </patternFill>
              </fill>
            </x14:dxf>
          </x14:cfRule>
          <xm:sqref>E25:J27</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147D5050-4510-4290-AB33-6B01CE5D8ECA}">
          <x14:formula1>
            <xm:f>リスト!$P$3:$P$5</xm:f>
          </x14:formula1>
          <xm:sqref>K31:K35</xm:sqref>
        </x14:dataValidation>
        <x14:dataValidation type="list" allowBlank="1" showInputMessage="1" showErrorMessage="1" xr:uid="{D11EBC22-9D38-4753-9E5D-1F415E343A40}">
          <x14:formula1>
            <xm:f>リスト!$D$3:$D$4</xm:f>
          </x14:formula1>
          <xm:sqref>E6:E7</xm:sqref>
        </x14:dataValidation>
        <x14:dataValidation type="list" allowBlank="1" showInputMessage="1" showErrorMessage="1" xr:uid="{2C3C9D77-A44E-4D36-896E-007213F2C52A}">
          <x14:formula1>
            <xm:f>リスト!$B$3:$B$5</xm:f>
          </x14:formula1>
          <xm:sqref>E5</xm:sqref>
        </x14:dataValidation>
        <x14:dataValidation type="list" allowBlank="1" showInputMessage="1" showErrorMessage="1" xr:uid="{5F76061C-E96E-478F-BF88-5BBA4D1EB6CB}">
          <x14:formula1>
            <xm:f>リスト!$A$3:$A$5</xm:f>
          </x14:formula1>
          <xm:sqref>E2</xm:sqref>
        </x14:dataValidation>
        <x14:dataValidation type="list" allowBlank="1" showInputMessage="1" showErrorMessage="1" xr:uid="{D279CA44-A59A-44F3-A84C-EF0656433498}">
          <x14:formula1>
            <xm:f>リスト!$O$3:$O$9</xm:f>
          </x14:formula1>
          <xm:sqref>E15:E26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535C-1495-4DD9-87AF-D9DE531DDDB0}">
  <sheetPr>
    <tabColor theme="4"/>
    <pageSetUpPr fitToPage="1"/>
  </sheetPr>
  <dimension ref="A2:P30"/>
  <sheetViews>
    <sheetView zoomScaleNormal="100" workbookViewId="0"/>
  </sheetViews>
  <sheetFormatPr defaultColWidth="8.88671875" defaultRowHeight="21"/>
  <cols>
    <col min="1" max="1" width="2.33203125" style="23" customWidth="1"/>
    <col min="2" max="2" width="35.6640625" style="23" customWidth="1"/>
    <col min="3" max="3" width="25.6640625" style="23" customWidth="1"/>
    <col min="4" max="4" width="50.6640625" style="23" customWidth="1"/>
    <col min="5" max="5" width="9.5546875" style="23" customWidth="1"/>
    <col min="6" max="6" width="35.6640625" style="23" customWidth="1"/>
    <col min="7" max="7" width="25.6640625" style="23" customWidth="1"/>
    <col min="8" max="8" width="50.6640625" style="23" customWidth="1"/>
    <col min="9" max="9" width="2.33203125" style="23" customWidth="1"/>
    <col min="10" max="10" width="43.33203125" style="23" customWidth="1"/>
    <col min="11" max="11" width="2.33203125" style="23" customWidth="1"/>
    <col min="12" max="16384" width="8.88671875" style="60"/>
  </cols>
  <sheetData>
    <row r="2" spans="1:16" s="23" customFormat="1" ht="30" customHeight="1">
      <c r="B2" s="24" t="s">
        <v>167</v>
      </c>
      <c r="C2" s="25"/>
      <c r="D2" s="26"/>
      <c r="F2" s="66" t="s">
        <v>168</v>
      </c>
      <c r="G2" s="84"/>
      <c r="H2" s="85"/>
      <c r="J2" s="27" t="s">
        <v>122</v>
      </c>
      <c r="L2" s="60"/>
      <c r="M2" s="60"/>
      <c r="N2" s="60"/>
      <c r="O2" s="60"/>
    </row>
    <row r="3" spans="1:16" ht="30" customHeight="1" thickBot="1">
      <c r="B3" s="82" t="s">
        <v>169</v>
      </c>
      <c r="C3" s="69" t="s">
        <v>170</v>
      </c>
      <c r="D3" s="82" t="s">
        <v>171</v>
      </c>
      <c r="F3" s="82" t="s">
        <v>169</v>
      </c>
      <c r="G3" s="69" t="s">
        <v>172</v>
      </c>
      <c r="H3" s="82" t="s">
        <v>171</v>
      </c>
      <c r="J3" s="35" t="str">
        <f>IF(COUNTIF(L4:P8,"NG")&gt;0,"NG","OK")</f>
        <v>OK</v>
      </c>
      <c r="L3" s="60" t="s">
        <v>113</v>
      </c>
      <c r="N3" s="60" t="s">
        <v>114</v>
      </c>
      <c r="P3" s="60" t="s">
        <v>138</v>
      </c>
    </row>
    <row r="4" spans="1:16" ht="56.25" customHeight="1" thickTop="1" thickBot="1">
      <c r="B4" s="38" t="s">
        <v>173</v>
      </c>
      <c r="C4" s="91">
        <v>3500004</v>
      </c>
      <c r="D4" s="86"/>
      <c r="F4" s="38" t="s">
        <v>173</v>
      </c>
      <c r="G4" s="97">
        <v>2999996</v>
      </c>
      <c r="H4" s="96"/>
      <c r="J4" s="71" t="str">
        <f>IF($J$3="NG","※「はじめに」シートの3.②.❸をご確認の上、入力内容に誤りがないかをご確認ください。","")</f>
        <v/>
      </c>
      <c r="L4" s="60" t="str">
        <f>IF(C4="", "NG", "OK")</f>
        <v>OK</v>
      </c>
      <c r="M4" s="60" t="str">
        <f>IF(G4="", "NG", "OK")</f>
        <v>OK</v>
      </c>
      <c r="N4" s="60" t="str">
        <f>IF(
    OR($C4="", IF(ISNUMBER($C4), AND($C4=INT($C4), $C4&gt;=0, LEN(TEXT($C4,"0"))&lt;=12), FALSE)),
  "OK", "NG")</f>
        <v>OK</v>
      </c>
      <c r="O4" s="60" t="str">
        <f>IF(
    OR($G4="", IF(ISNUMBER($G4), AND($G4=INT($G4), $G4&gt;=0, LEN(TEXT($G4,"0"))&lt;=12), FALSE)),
  "OK", "NG")</f>
        <v>OK</v>
      </c>
      <c r="P4" s="60" t="str">
        <f>IF($C$5=【解説・入力例】補助対象予定経費!$H$27,"OK","NG")</f>
        <v>OK</v>
      </c>
    </row>
    <row r="5" spans="1:16" ht="56.25" customHeight="1" thickTop="1" thickBot="1">
      <c r="B5" s="83" t="s">
        <v>174</v>
      </c>
      <c r="C5" s="88">
        <f>G7</f>
        <v>9999996</v>
      </c>
      <c r="D5" s="87"/>
      <c r="F5" s="38" t="s">
        <v>175</v>
      </c>
      <c r="G5" s="98">
        <v>7000000</v>
      </c>
      <c r="H5" s="93" t="s">
        <v>224</v>
      </c>
      <c r="L5" s="60" t="s">
        <v>117</v>
      </c>
      <c r="M5" s="60" t="str">
        <f>IF(OR(G5="", G5=0), "OK", IF(H5="", "NG", "OK"))</f>
        <v>OK</v>
      </c>
      <c r="N5" s="60" t="str">
        <f>IF(
    OR($C5="", IF(ISNUMBER($C5), AND($C5=INT($C5), $C5&gt;=0, LEN(TEXT($C5,"0"))&lt;=12), FALSE)),
  "OK", "NG")</f>
        <v>OK</v>
      </c>
      <c r="O5" s="60" t="str" cm="1">
        <f t="array" ref="O5">IF(AND(
    OR($G5="", IF(ISNUMBER($G5), AND($G5=INT($G5), $G5&gt;=0, LEN(TEXT($G5,"0"))&lt;=12), FALSE)),
    LEN(SUBSTITUTE(SUBSTITUTE($H5,CHAR(10),""),CHAR(13),""))&lt;=1000, SUMPRODUCT(--ISNUMBER(FIND({"&lt;";"&gt;";"&amp;";"""";"'"}, $H5)))=0
  ),
  "OK", "NG")</f>
        <v>OK</v>
      </c>
    </row>
    <row r="6" spans="1:16" ht="56.25" customHeight="1" thickTop="1" thickBot="1">
      <c r="B6" s="38" t="s">
        <v>175</v>
      </c>
      <c r="C6" s="92">
        <v>3000000</v>
      </c>
      <c r="D6" s="93" t="s">
        <v>224</v>
      </c>
      <c r="F6" s="38" t="s">
        <v>176</v>
      </c>
      <c r="G6" s="99">
        <v>0</v>
      </c>
      <c r="H6" s="95"/>
      <c r="L6" s="60" t="str">
        <f>IF(OR(C6="", C6=0), "OK", IF(D6="", "NG", "OK"))</f>
        <v>OK</v>
      </c>
      <c r="M6" s="60" t="str">
        <f>IF(OR(G6="", G6=0), "OK", IF(H6="", "NG", "OK"))</f>
        <v>OK</v>
      </c>
      <c r="N6" s="60" t="str" cm="1">
        <f t="array" ref="N6">IF(AND(
    OR($C6="", IF(ISNUMBER($C6), AND($C6=INT($C6), $C6&gt;=0, LEN(TEXT($C6,"0"))&lt;=12), FALSE)),
    LEN(SUBSTITUTE(SUBSTITUTE($D6,CHAR(10),""),CHAR(13),""))&lt;=1000, SUMPRODUCT(--ISNUMBER(FIND({"&lt;";"&gt;";"&amp;";"""";"'"}, $D6)))=0
  ),
  "OK", "NG")</f>
        <v>OK</v>
      </c>
      <c r="O6" s="60" t="str" cm="1">
        <f t="array" ref="O6">IF(AND(
    OR($G6="", IF(ISNUMBER($G6), AND($G6=INT($G6), $G6&gt;=0, LEN(TEXT($G6,"0"))&lt;=12), FALSE)),
    LEN(SUBSTITUTE(SUBSTITUTE($H6,CHAR(10),""),CHAR(13),""))&lt;=1000, SUMPRODUCT(--ISNUMBER(FIND({"&lt;";"&gt;";"&amp;";"""";"'"}, $H6)))=0
  ),
  "OK", "NG")</f>
        <v>OK</v>
      </c>
    </row>
    <row r="7" spans="1:16" ht="56.25" customHeight="1" thickTop="1" thickBot="1">
      <c r="B7" s="38" t="s">
        <v>176</v>
      </c>
      <c r="C7" s="94">
        <v>0</v>
      </c>
      <c r="D7" s="95"/>
      <c r="F7" s="83" t="s">
        <v>177</v>
      </c>
      <c r="G7" s="89">
        <f>SUM(G4:G6)</f>
        <v>9999996</v>
      </c>
      <c r="H7" s="90"/>
      <c r="L7" s="60" t="str">
        <f>IF(OR(C7="", C7=0), "OK", IF(D7="", "NG", "OK"))</f>
        <v>OK</v>
      </c>
      <c r="M7" s="60" t="s">
        <v>117</v>
      </c>
      <c r="N7" s="60" t="str" cm="1">
        <f t="array" ref="N7">IF(AND(
    OR($C7="", IF(ISNUMBER($C7), AND($C7=INT($C7), $C7&gt;=0, LEN(TEXT($C7,"0"))&lt;=12), FALSE)),
    LEN(SUBSTITUTE(SUBSTITUTE($D7,CHAR(10),""),CHAR(13),""))&lt;=1000, SUMPRODUCT(--ISNUMBER(FIND({"&lt;";"&gt;";"&amp;";"""";"'"}, $D7)))=0
  ),
  "OK", "NG")</f>
        <v>OK</v>
      </c>
      <c r="O7" s="60" t="str">
        <f>IF(
    OR($G7="", IF(ISNUMBER($G7), AND($G7=INT($G7), $G7&gt;=0, LEN(TEXT($G7,"0"))&lt;=12), FALSE)),
  "OK", "NG")</f>
        <v>OK</v>
      </c>
    </row>
    <row r="8" spans="1:16" ht="56.25" customHeight="1" thickTop="1">
      <c r="B8" s="83" t="s">
        <v>177</v>
      </c>
      <c r="C8" s="89">
        <f>SUM(C4:C7)</f>
        <v>16500000</v>
      </c>
      <c r="D8" s="90"/>
      <c r="H8" s="67"/>
      <c r="L8" s="60" t="s">
        <v>117</v>
      </c>
      <c r="N8" s="60" t="str">
        <f>IF(
    OR($C8="", IF(ISNUMBER($C8), AND($C8=INT($C8), $C8&gt;=0, LEN(TEXT($C8,"0"))&lt;=12), FALSE)),
  "OK", "NG")</f>
        <v>OK</v>
      </c>
    </row>
    <row r="9" spans="1:16" s="23" customFormat="1">
      <c r="L9" s="60"/>
      <c r="M9" s="60"/>
      <c r="N9" s="60"/>
      <c r="O9" s="60"/>
    </row>
    <row r="10" spans="1:16" s="68" customFormat="1" ht="15" customHeight="1">
      <c r="A10" s="67"/>
      <c r="B10" s="23"/>
      <c r="C10" s="23"/>
      <c r="D10" s="23"/>
      <c r="E10" s="23"/>
      <c r="F10" s="23"/>
      <c r="G10" s="23"/>
      <c r="H10" s="67"/>
      <c r="I10" s="67"/>
      <c r="J10" s="67"/>
      <c r="K10" s="67"/>
    </row>
    <row r="11" spans="1:16" ht="15" customHeight="1"/>
    <row r="12" spans="1:16" ht="15" customHeight="1"/>
    <row r="13" spans="1:16" ht="15" customHeight="1"/>
    <row r="14" spans="1:16" ht="15" customHeight="1"/>
    <row r="15" spans="1:16" ht="15" customHeight="1"/>
    <row r="16" spans="1: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sheetData>
  <sheetProtection algorithmName="SHA-512" hashValue="VVc29wop0ErWhJE0fCc1Rt6I1sc27SSxXtrPg/nzARs0b49ozk9HJZVYpgetkCu1H/PSiouZQ81TJD3K8b9cQA==" saltValue="YSl6TfS56kdJ8GAzWn89Ig==" spinCount="100000" sheet="1" objects="1" scenarios="1" selectLockedCells="1"/>
  <phoneticPr fontId="3"/>
  <conditionalFormatting sqref="J3">
    <cfRule type="expression" dxfId="1" priority="1">
      <formula>$J$3="NG"</formula>
    </cfRule>
  </conditionalFormatting>
  <pageMargins left="0.7" right="0.7" top="0.75" bottom="0.75" header="0.3" footer="0.3"/>
  <pageSetup paperSize="8" scale="6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456D6-7FC6-4F49-9E71-5FB79E0646EE}">
  <sheetPr>
    <tabColor theme="1"/>
  </sheetPr>
  <dimension ref="A1:P9"/>
  <sheetViews>
    <sheetView workbookViewId="0"/>
  </sheetViews>
  <sheetFormatPr defaultColWidth="8.88671875" defaultRowHeight="15.75"/>
  <cols>
    <col min="1" max="1" width="20.109375" style="1" bestFit="1" customWidth="1"/>
    <col min="2" max="3" width="20.109375" style="1" customWidth="1"/>
    <col min="4" max="4" width="20.44140625" style="1" bestFit="1" customWidth="1"/>
    <col min="5" max="5" width="6.5546875" style="1" bestFit="1" customWidth="1"/>
    <col min="6" max="6" width="15.21875" style="1" bestFit="1" customWidth="1"/>
    <col min="7" max="7" width="25.33203125" style="1" bestFit="1" customWidth="1"/>
    <col min="8" max="8" width="11.6640625" style="1" bestFit="1" customWidth="1"/>
    <col min="9" max="9" width="11.5546875" style="1" bestFit="1" customWidth="1"/>
    <col min="10" max="10" width="12.6640625" style="1" bestFit="1" customWidth="1"/>
    <col min="11" max="11" width="15.21875" style="1" bestFit="1" customWidth="1"/>
    <col min="12" max="12" width="14.44140625" style="1" bestFit="1" customWidth="1"/>
    <col min="13" max="13" width="12.6640625" style="1" bestFit="1" customWidth="1"/>
    <col min="14" max="14" width="15.21875" style="1" bestFit="1" customWidth="1"/>
    <col min="15" max="15" width="8.6640625" style="1" customWidth="1"/>
    <col min="16" max="16" width="24.44140625" style="1" bestFit="1" customWidth="1"/>
    <col min="17" max="16384" width="8.88671875" style="1"/>
  </cols>
  <sheetData>
    <row r="1" spans="1:16">
      <c r="I1" s="1" t="s">
        <v>225</v>
      </c>
      <c r="L1" s="1" t="s">
        <v>226</v>
      </c>
    </row>
    <row r="2" spans="1:16" ht="16.5" thickBot="1">
      <c r="A2" s="61" t="s">
        <v>227</v>
      </c>
      <c r="B2" s="61" t="s">
        <v>120</v>
      </c>
      <c r="C2" s="61" t="s">
        <v>228</v>
      </c>
      <c r="D2" s="61" t="s">
        <v>229</v>
      </c>
      <c r="E2" s="61" t="s">
        <v>125</v>
      </c>
      <c r="F2" s="61" t="s">
        <v>230</v>
      </c>
      <c r="G2" s="61" t="s">
        <v>231</v>
      </c>
      <c r="H2" s="61" t="s">
        <v>232</v>
      </c>
      <c r="I2" s="61" t="s">
        <v>126</v>
      </c>
      <c r="J2" s="61" t="s">
        <v>127</v>
      </c>
      <c r="K2" s="61" t="s">
        <v>233</v>
      </c>
      <c r="L2" s="61" t="s">
        <v>126</v>
      </c>
      <c r="M2" s="61" t="s">
        <v>127</v>
      </c>
      <c r="N2" s="61" t="s">
        <v>233</v>
      </c>
      <c r="O2" s="61" t="s">
        <v>234</v>
      </c>
      <c r="P2" s="106" t="s">
        <v>160</v>
      </c>
    </row>
    <row r="3" spans="1:16" ht="16.5" thickTop="1">
      <c r="A3" s="1" t="s">
        <v>235</v>
      </c>
      <c r="B3" s="1" t="s">
        <v>179</v>
      </c>
      <c r="C3" s="1" t="s">
        <v>236</v>
      </c>
      <c r="D3" s="1" t="s">
        <v>237</v>
      </c>
      <c r="E3" s="62">
        <v>0.5</v>
      </c>
      <c r="F3" s="62" t="s">
        <v>238</v>
      </c>
      <c r="G3" s="62" t="s">
        <v>239</v>
      </c>
      <c r="H3" s="62" t="s">
        <v>240</v>
      </c>
      <c r="I3" s="65">
        <v>1000000</v>
      </c>
      <c r="J3" s="65">
        <v>7500000</v>
      </c>
      <c r="K3" s="65">
        <v>8500000</v>
      </c>
      <c r="L3" s="65">
        <v>7500000</v>
      </c>
      <c r="M3" s="65">
        <v>25000000</v>
      </c>
      <c r="N3" s="65">
        <v>30000000</v>
      </c>
      <c r="O3" s="1">
        <v>0</v>
      </c>
      <c r="P3" s="1" t="s">
        <v>241</v>
      </c>
    </row>
    <row r="4" spans="1:16">
      <c r="A4" s="1" t="s">
        <v>56</v>
      </c>
      <c r="B4" s="1" t="s">
        <v>242</v>
      </c>
      <c r="C4" s="1" t="s">
        <v>243</v>
      </c>
      <c r="D4" s="1" t="s">
        <v>180</v>
      </c>
      <c r="E4" s="62">
        <v>0.66666666666666663</v>
      </c>
      <c r="F4" s="62" t="s">
        <v>244</v>
      </c>
      <c r="G4" s="62" t="s">
        <v>245</v>
      </c>
      <c r="H4" s="62" t="s">
        <v>246</v>
      </c>
      <c r="I4" s="65"/>
      <c r="J4" s="65">
        <v>10000000</v>
      </c>
      <c r="K4" s="65">
        <v>12500000</v>
      </c>
      <c r="L4" s="65"/>
      <c r="M4" s="65">
        <v>40000000</v>
      </c>
      <c r="N4" s="65">
        <v>50000000</v>
      </c>
      <c r="O4" s="1">
        <v>1</v>
      </c>
      <c r="P4" s="1" t="s">
        <v>247</v>
      </c>
    </row>
    <row r="5" spans="1:16">
      <c r="A5" s="1" t="s">
        <v>57</v>
      </c>
      <c r="B5" s="1" t="s">
        <v>248</v>
      </c>
      <c r="F5" s="1" t="s">
        <v>245</v>
      </c>
      <c r="G5" s="1" t="s">
        <v>249</v>
      </c>
      <c r="H5" s="1" t="s">
        <v>250</v>
      </c>
      <c r="I5" s="65"/>
      <c r="J5" s="65">
        <v>15000000</v>
      </c>
      <c r="K5" s="65">
        <v>25000000</v>
      </c>
      <c r="L5" s="65"/>
      <c r="M5" s="65">
        <v>55000000</v>
      </c>
      <c r="N5" s="65">
        <v>70000000</v>
      </c>
      <c r="O5" s="1">
        <v>2</v>
      </c>
      <c r="P5" s="1" t="s">
        <v>251</v>
      </c>
    </row>
    <row r="6" spans="1:16">
      <c r="F6" s="1" t="s">
        <v>252</v>
      </c>
      <c r="G6" s="1" t="s">
        <v>253</v>
      </c>
      <c r="I6" s="65"/>
      <c r="J6" s="65">
        <v>25000000</v>
      </c>
      <c r="K6" s="65">
        <v>35000000</v>
      </c>
      <c r="L6" s="65"/>
      <c r="M6" s="65">
        <v>70000000</v>
      </c>
      <c r="N6" s="65">
        <v>90000000</v>
      </c>
      <c r="O6" s="1">
        <v>3</v>
      </c>
    </row>
    <row r="7" spans="1:16">
      <c r="O7" s="1">
        <v>4</v>
      </c>
    </row>
    <row r="8" spans="1:16">
      <c r="O8" s="1">
        <v>5</v>
      </c>
    </row>
    <row r="9" spans="1:16">
      <c r="O9" s="1" t="s">
        <v>254</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4CDD2-0CF1-4F3F-83D6-8E7E4CF29F8F}">
  <sheetPr filterMode="1"/>
  <dimension ref="A1:J434"/>
  <sheetViews>
    <sheetView workbookViewId="0"/>
  </sheetViews>
  <sheetFormatPr defaultColWidth="8.88671875" defaultRowHeight="14.25"/>
  <cols>
    <col min="1" max="1" width="8.88671875" style="117"/>
    <col min="2" max="2" width="23.33203125" style="117" customWidth="1"/>
    <col min="3" max="3" width="12.77734375" style="117" customWidth="1"/>
    <col min="4" max="6" width="8.77734375" style="117" bestFit="1" customWidth="1"/>
    <col min="7" max="7" width="23.33203125" style="117" customWidth="1"/>
    <col min="8" max="9" width="8.77734375" style="117" bestFit="1" customWidth="1"/>
    <col min="10" max="10" width="11" style="117" customWidth="1"/>
    <col min="11" max="16384" width="8.88671875" style="117"/>
  </cols>
  <sheetData>
    <row r="1" spans="1:10">
      <c r="A1" s="118" t="s">
        <v>255</v>
      </c>
      <c r="B1" s="119" t="s">
        <v>256</v>
      </c>
      <c r="C1" s="119" t="s">
        <v>257</v>
      </c>
      <c r="D1" s="119" t="s">
        <v>258</v>
      </c>
      <c r="E1" s="119" t="s">
        <v>259</v>
      </c>
      <c r="F1" s="119" t="s">
        <v>260</v>
      </c>
      <c r="G1" s="117" t="s">
        <v>261</v>
      </c>
      <c r="H1" s="117" t="str">
        <f>IF(AND(補助対象予定経費!J7="OK",資金調達表!J3="OK"),"OK","NG")</f>
        <v>NG</v>
      </c>
      <c r="I1" s="117" t="str">
        <f>はじめに!AO2</f>
        <v>1.0</v>
      </c>
      <c r="J1" s="117" t="str">
        <f>IF(補助対象予定経費!D2="","",補助対象予定経費!D2)</f>
        <v/>
      </c>
    </row>
    <row r="2" spans="1:10">
      <c r="A2" s="120" t="s">
        <v>262</v>
      </c>
      <c r="B2" s="117" t="s">
        <v>263</v>
      </c>
      <c r="C2" s="117" t="str">
        <f>IF(補助対象予定経費!D15="","",補助対象予定経費!D15)</f>
        <v/>
      </c>
      <c r="D2" s="117" t="s">
        <v>264</v>
      </c>
      <c r="E2" s="117" t="s">
        <v>265</v>
      </c>
      <c r="F2" s="117">
        <v>1</v>
      </c>
      <c r="G2" s="151" t="s">
        <v>266</v>
      </c>
    </row>
    <row r="3" spans="1:10" hidden="1">
      <c r="A3" s="117" t="s">
        <v>267</v>
      </c>
      <c r="B3" s="117" t="s">
        <v>268</v>
      </c>
      <c r="C3" s="117" t="s">
        <v>269</v>
      </c>
      <c r="D3" s="117" t="s">
        <v>270</v>
      </c>
      <c r="E3" s="117">
        <v>0</v>
      </c>
      <c r="F3" s="117">
        <v>2</v>
      </c>
      <c r="G3" s="151" t="s">
        <v>266</v>
      </c>
    </row>
    <row r="4" spans="1:10">
      <c r="A4" s="117" t="s">
        <v>271</v>
      </c>
      <c r="B4" s="117" t="s">
        <v>154</v>
      </c>
      <c r="C4" s="117" t="str">
        <f>IF(補助対象予定経費!D31="","",補助対象予定経費!D31)</f>
        <v/>
      </c>
      <c r="D4" s="117" t="s">
        <v>272</v>
      </c>
      <c r="E4" s="117">
        <v>1</v>
      </c>
      <c r="F4" s="117">
        <v>3</v>
      </c>
      <c r="G4" s="151" t="s">
        <v>266</v>
      </c>
    </row>
    <row r="5" spans="1:10">
      <c r="A5" s="117" t="s">
        <v>273</v>
      </c>
      <c r="B5" s="117" t="s">
        <v>274</v>
      </c>
      <c r="C5" s="122" t="str">
        <f>IF(補助対象予定経費!E31="","",TEXT((補助対象予定経費!E31),"#,##0"))</f>
        <v/>
      </c>
      <c r="D5" s="117" t="s">
        <v>275</v>
      </c>
      <c r="E5" s="117">
        <v>1</v>
      </c>
      <c r="F5" s="117">
        <v>4</v>
      </c>
      <c r="G5" s="151" t="s">
        <v>266</v>
      </c>
    </row>
    <row r="6" spans="1:10">
      <c r="A6" s="117" t="s">
        <v>276</v>
      </c>
      <c r="B6" s="117" t="s">
        <v>277</v>
      </c>
      <c r="C6" s="122" t="str">
        <f>IF(補助対象予定経費!F31="","",TEXT((補助対象予定経費!F31),"#,##0"))</f>
        <v/>
      </c>
      <c r="D6" s="117" t="s">
        <v>275</v>
      </c>
      <c r="E6" s="117">
        <v>1</v>
      </c>
      <c r="F6" s="117">
        <v>5</v>
      </c>
      <c r="G6" s="151" t="s">
        <v>266</v>
      </c>
    </row>
    <row r="7" spans="1:10">
      <c r="A7" s="117" t="s">
        <v>278</v>
      </c>
      <c r="B7" s="117" t="s">
        <v>279</v>
      </c>
      <c r="C7" s="117" t="str">
        <f>IF(補助対象予定経費!H31="","",補助対象予定経費!H31)</f>
        <v/>
      </c>
      <c r="D7" s="117" t="s">
        <v>272</v>
      </c>
      <c r="E7" s="117">
        <v>1</v>
      </c>
      <c r="F7" s="117">
        <v>6</v>
      </c>
      <c r="G7" s="151" t="s">
        <v>266</v>
      </c>
    </row>
    <row r="8" spans="1:10">
      <c r="A8" s="117" t="s">
        <v>280</v>
      </c>
      <c r="B8" s="117" t="s">
        <v>281</v>
      </c>
      <c r="C8" s="117" t="str">
        <f>IF(補助対象予定経費!I31="","",補助対象予定経費!I31)</f>
        <v/>
      </c>
      <c r="D8" s="117" t="s">
        <v>272</v>
      </c>
      <c r="E8" s="117">
        <v>1</v>
      </c>
      <c r="F8" s="117">
        <v>7</v>
      </c>
      <c r="G8" s="151" t="s">
        <v>266</v>
      </c>
    </row>
    <row r="9" spans="1:10">
      <c r="A9" s="117" t="s">
        <v>282</v>
      </c>
      <c r="B9" s="117" t="s">
        <v>283</v>
      </c>
      <c r="C9" s="117" t="str">
        <f>IF(補助対象予定経費!J31="","",補助対象予定経費!J31)</f>
        <v/>
      </c>
      <c r="D9" s="117" t="s">
        <v>275</v>
      </c>
      <c r="E9" s="117">
        <v>1</v>
      </c>
      <c r="F9" s="117">
        <v>8</v>
      </c>
      <c r="G9" s="151" t="s">
        <v>266</v>
      </c>
    </row>
    <row r="10" spans="1:10">
      <c r="A10" s="117" t="s">
        <v>284</v>
      </c>
      <c r="B10" s="117" t="s">
        <v>154</v>
      </c>
      <c r="C10" s="117" t="str">
        <f>IF(補助対象予定経費!D32="","",補助対象予定経費!D32)</f>
        <v/>
      </c>
      <c r="D10" s="117" t="s">
        <v>272</v>
      </c>
      <c r="E10" s="117">
        <v>2</v>
      </c>
      <c r="F10" s="117">
        <v>9</v>
      </c>
      <c r="G10" s="151" t="s">
        <v>266</v>
      </c>
    </row>
    <row r="11" spans="1:10">
      <c r="A11" s="117" t="s">
        <v>285</v>
      </c>
      <c r="B11" s="117" t="s">
        <v>274</v>
      </c>
      <c r="C11" s="122" t="str">
        <f>IF(補助対象予定経費!E32="","",TEXT((補助対象予定経費!E32),"#,##0"))</f>
        <v/>
      </c>
      <c r="D11" s="117" t="s">
        <v>275</v>
      </c>
      <c r="E11" s="117">
        <v>2</v>
      </c>
      <c r="F11" s="117">
        <v>10</v>
      </c>
      <c r="G11" s="151" t="s">
        <v>266</v>
      </c>
    </row>
    <row r="12" spans="1:10">
      <c r="A12" s="117" t="s">
        <v>286</v>
      </c>
      <c r="B12" s="117" t="s">
        <v>277</v>
      </c>
      <c r="C12" s="122" t="str">
        <f>IF(補助対象予定経費!F32="","",TEXT((補助対象予定経費!F32),"#,##0"))</f>
        <v/>
      </c>
      <c r="D12" s="117" t="s">
        <v>275</v>
      </c>
      <c r="E12" s="117">
        <v>2</v>
      </c>
      <c r="F12" s="117">
        <v>11</v>
      </c>
      <c r="G12" s="151" t="s">
        <v>266</v>
      </c>
    </row>
    <row r="13" spans="1:10">
      <c r="A13" s="117" t="s">
        <v>287</v>
      </c>
      <c r="B13" s="117" t="s">
        <v>279</v>
      </c>
      <c r="C13" s="117" t="str">
        <f>IF(補助対象予定経費!H32="","",補助対象予定経費!H32)</f>
        <v/>
      </c>
      <c r="D13" s="117" t="s">
        <v>272</v>
      </c>
      <c r="E13" s="117">
        <v>2</v>
      </c>
      <c r="F13" s="117">
        <v>12</v>
      </c>
      <c r="G13" s="151" t="s">
        <v>266</v>
      </c>
    </row>
    <row r="14" spans="1:10">
      <c r="A14" s="117" t="s">
        <v>288</v>
      </c>
      <c r="B14" s="117" t="s">
        <v>281</v>
      </c>
      <c r="C14" s="117" t="str">
        <f>IF(補助対象予定経費!I32="","",補助対象予定経費!I32)</f>
        <v/>
      </c>
      <c r="D14" s="117" t="s">
        <v>272</v>
      </c>
      <c r="E14" s="117">
        <v>2</v>
      </c>
      <c r="F14" s="117">
        <v>13</v>
      </c>
      <c r="G14" s="151" t="s">
        <v>266</v>
      </c>
    </row>
    <row r="15" spans="1:10">
      <c r="A15" s="117" t="s">
        <v>289</v>
      </c>
      <c r="B15" s="117" t="s">
        <v>283</v>
      </c>
      <c r="C15" s="117" t="str">
        <f>IF(補助対象予定経費!J32="","",補助対象予定経費!J32)</f>
        <v/>
      </c>
      <c r="D15" s="117" t="s">
        <v>275</v>
      </c>
      <c r="E15" s="117">
        <v>2</v>
      </c>
      <c r="F15" s="117">
        <v>14</v>
      </c>
      <c r="G15" s="151" t="s">
        <v>266</v>
      </c>
    </row>
    <row r="16" spans="1:10">
      <c r="A16" s="117" t="s">
        <v>290</v>
      </c>
      <c r="B16" s="117" t="s">
        <v>154</v>
      </c>
      <c r="C16" s="117" t="str">
        <f>IF(補助対象予定経費!D33="","",補助対象予定経費!D33)</f>
        <v/>
      </c>
      <c r="D16" s="117" t="s">
        <v>272</v>
      </c>
      <c r="E16" s="117">
        <v>3</v>
      </c>
      <c r="F16" s="117">
        <v>15</v>
      </c>
      <c r="G16" s="151" t="s">
        <v>266</v>
      </c>
    </row>
    <row r="17" spans="1:7">
      <c r="A17" s="117" t="s">
        <v>291</v>
      </c>
      <c r="B17" s="117" t="s">
        <v>274</v>
      </c>
      <c r="C17" s="122" t="str">
        <f>IF(補助対象予定経費!E33="","",TEXT((補助対象予定経費!E33),"#,##0"))</f>
        <v/>
      </c>
      <c r="D17" s="117" t="s">
        <v>275</v>
      </c>
      <c r="E17" s="117">
        <v>3</v>
      </c>
      <c r="F17" s="117">
        <v>16</v>
      </c>
      <c r="G17" s="151" t="s">
        <v>266</v>
      </c>
    </row>
    <row r="18" spans="1:7">
      <c r="A18" s="117" t="s">
        <v>292</v>
      </c>
      <c r="B18" s="117" t="s">
        <v>277</v>
      </c>
      <c r="C18" s="122" t="str">
        <f>IF(補助対象予定経費!F33="","",TEXT((補助対象予定経費!F33),"#,##0"))</f>
        <v/>
      </c>
      <c r="D18" s="117" t="s">
        <v>275</v>
      </c>
      <c r="E18" s="117">
        <v>3</v>
      </c>
      <c r="F18" s="117">
        <v>17</v>
      </c>
      <c r="G18" s="151" t="s">
        <v>266</v>
      </c>
    </row>
    <row r="19" spans="1:7">
      <c r="A19" s="117" t="s">
        <v>293</v>
      </c>
      <c r="B19" s="117" t="s">
        <v>279</v>
      </c>
      <c r="C19" s="117" t="str">
        <f>IF(補助対象予定経費!H33="","",補助対象予定経費!H33)</f>
        <v/>
      </c>
      <c r="D19" s="117" t="s">
        <v>272</v>
      </c>
      <c r="E19" s="117">
        <v>3</v>
      </c>
      <c r="F19" s="117">
        <v>18</v>
      </c>
      <c r="G19" s="151" t="s">
        <v>266</v>
      </c>
    </row>
    <row r="20" spans="1:7">
      <c r="A20" s="117" t="s">
        <v>294</v>
      </c>
      <c r="B20" s="117" t="s">
        <v>281</v>
      </c>
      <c r="C20" s="117" t="str">
        <f>IF(補助対象予定経費!I33="","",補助対象予定経費!I33)</f>
        <v/>
      </c>
      <c r="D20" s="117" t="s">
        <v>272</v>
      </c>
      <c r="E20" s="117">
        <v>3</v>
      </c>
      <c r="F20" s="117">
        <v>19</v>
      </c>
      <c r="G20" s="151" t="s">
        <v>266</v>
      </c>
    </row>
    <row r="21" spans="1:7">
      <c r="A21" s="117" t="s">
        <v>295</v>
      </c>
      <c r="B21" s="117" t="s">
        <v>283</v>
      </c>
      <c r="C21" s="117" t="str">
        <f>IF(補助対象予定経費!J33="","",補助対象予定経費!J33)</f>
        <v/>
      </c>
      <c r="D21" s="117" t="s">
        <v>275</v>
      </c>
      <c r="E21" s="117">
        <v>3</v>
      </c>
      <c r="F21" s="117">
        <v>20</v>
      </c>
      <c r="G21" s="151" t="s">
        <v>266</v>
      </c>
    </row>
    <row r="22" spans="1:7">
      <c r="A22" s="117" t="s">
        <v>296</v>
      </c>
      <c r="B22" s="117" t="s">
        <v>154</v>
      </c>
      <c r="C22" s="117" t="str">
        <f>IF(補助対象予定経費!D34="","",補助対象予定経費!D34)</f>
        <v/>
      </c>
      <c r="D22" s="117" t="s">
        <v>272</v>
      </c>
      <c r="E22" s="117">
        <v>4</v>
      </c>
      <c r="F22" s="117">
        <v>21</v>
      </c>
      <c r="G22" s="151" t="s">
        <v>266</v>
      </c>
    </row>
    <row r="23" spans="1:7">
      <c r="A23" s="117" t="s">
        <v>297</v>
      </c>
      <c r="B23" s="117" t="s">
        <v>274</v>
      </c>
      <c r="C23" s="122" t="str">
        <f>IF(補助対象予定経費!E34="","",TEXT((補助対象予定経費!E34),"#,##0"))</f>
        <v/>
      </c>
      <c r="D23" s="117" t="s">
        <v>275</v>
      </c>
      <c r="E23" s="117">
        <v>4</v>
      </c>
      <c r="F23" s="117">
        <v>22</v>
      </c>
      <c r="G23" s="151" t="s">
        <v>266</v>
      </c>
    </row>
    <row r="24" spans="1:7">
      <c r="A24" s="117" t="s">
        <v>298</v>
      </c>
      <c r="B24" s="117" t="s">
        <v>277</v>
      </c>
      <c r="C24" s="122" t="str">
        <f>IF(補助対象予定経費!F34="","",TEXT((補助対象予定経費!F34),"#,##0"))</f>
        <v/>
      </c>
      <c r="D24" s="117" t="s">
        <v>275</v>
      </c>
      <c r="E24" s="117">
        <v>4</v>
      </c>
      <c r="F24" s="117">
        <v>23</v>
      </c>
      <c r="G24" s="151" t="s">
        <v>266</v>
      </c>
    </row>
    <row r="25" spans="1:7">
      <c r="A25" s="117" t="s">
        <v>299</v>
      </c>
      <c r="B25" s="117" t="s">
        <v>279</v>
      </c>
      <c r="C25" s="117" t="str">
        <f>IF(補助対象予定経費!H34="","",補助対象予定経費!H34)</f>
        <v/>
      </c>
      <c r="D25" s="117" t="s">
        <v>272</v>
      </c>
      <c r="E25" s="117">
        <v>4</v>
      </c>
      <c r="F25" s="117">
        <v>24</v>
      </c>
      <c r="G25" s="151" t="s">
        <v>266</v>
      </c>
    </row>
    <row r="26" spans="1:7">
      <c r="A26" s="117" t="s">
        <v>300</v>
      </c>
      <c r="B26" s="117" t="s">
        <v>281</v>
      </c>
      <c r="C26" s="117" t="str">
        <f>IF(補助対象予定経費!I34="","",補助対象予定経費!I34)</f>
        <v/>
      </c>
      <c r="D26" s="117" t="s">
        <v>272</v>
      </c>
      <c r="E26" s="117">
        <v>4</v>
      </c>
      <c r="F26" s="117">
        <v>25</v>
      </c>
      <c r="G26" s="151" t="s">
        <v>266</v>
      </c>
    </row>
    <row r="27" spans="1:7">
      <c r="A27" s="117" t="s">
        <v>301</v>
      </c>
      <c r="B27" s="117" t="s">
        <v>283</v>
      </c>
      <c r="C27" s="117" t="str">
        <f>IF(補助対象予定経費!J34="","",補助対象予定経費!J34)</f>
        <v/>
      </c>
      <c r="D27" s="117" t="s">
        <v>275</v>
      </c>
      <c r="E27" s="117">
        <v>4</v>
      </c>
      <c r="F27" s="117">
        <v>26</v>
      </c>
      <c r="G27" s="151" t="s">
        <v>266</v>
      </c>
    </row>
    <row r="28" spans="1:7">
      <c r="A28" s="117" t="s">
        <v>302</v>
      </c>
      <c r="B28" s="117" t="s">
        <v>154</v>
      </c>
      <c r="C28" s="117" t="str">
        <f>IF(補助対象予定経費!D35="","",補助対象予定経費!D35)</f>
        <v/>
      </c>
      <c r="D28" s="117" t="s">
        <v>272</v>
      </c>
      <c r="E28" s="117">
        <v>5</v>
      </c>
      <c r="F28" s="117">
        <v>27</v>
      </c>
      <c r="G28" s="151" t="s">
        <v>266</v>
      </c>
    </row>
    <row r="29" spans="1:7">
      <c r="A29" s="117" t="s">
        <v>303</v>
      </c>
      <c r="B29" s="117" t="s">
        <v>274</v>
      </c>
      <c r="C29" s="122" t="str">
        <f>IF(補助対象予定経費!E35="","",TEXT((補助対象予定経費!E35),"#,##0"))</f>
        <v/>
      </c>
      <c r="D29" s="117" t="s">
        <v>275</v>
      </c>
      <c r="E29" s="117">
        <v>5</v>
      </c>
      <c r="F29" s="117">
        <v>28</v>
      </c>
      <c r="G29" s="151" t="s">
        <v>266</v>
      </c>
    </row>
    <row r="30" spans="1:7">
      <c r="A30" s="117" t="s">
        <v>304</v>
      </c>
      <c r="B30" s="117" t="s">
        <v>277</v>
      </c>
      <c r="C30" s="122" t="str">
        <f>IF(補助対象予定経費!F35="","",TEXT((補助対象予定経費!F35),"#,##0"))</f>
        <v/>
      </c>
      <c r="D30" s="117" t="s">
        <v>275</v>
      </c>
      <c r="E30" s="117">
        <v>5</v>
      </c>
      <c r="F30" s="117">
        <v>29</v>
      </c>
      <c r="G30" s="151" t="s">
        <v>266</v>
      </c>
    </row>
    <row r="31" spans="1:7">
      <c r="A31" s="117" t="s">
        <v>305</v>
      </c>
      <c r="B31" s="117" t="s">
        <v>279</v>
      </c>
      <c r="C31" s="117" t="str">
        <f>IF(補助対象予定経費!H35="","",補助対象予定経費!H35)</f>
        <v/>
      </c>
      <c r="D31" s="117" t="s">
        <v>272</v>
      </c>
      <c r="E31" s="117">
        <v>5</v>
      </c>
      <c r="F31" s="117">
        <v>30</v>
      </c>
      <c r="G31" s="151" t="s">
        <v>266</v>
      </c>
    </row>
    <row r="32" spans="1:7">
      <c r="A32" s="117" t="s">
        <v>306</v>
      </c>
      <c r="B32" s="117" t="s">
        <v>281</v>
      </c>
      <c r="C32" s="117" t="str">
        <f>IF(補助対象予定経費!I35="","",補助対象予定経費!I35)</f>
        <v/>
      </c>
      <c r="D32" s="117" t="s">
        <v>272</v>
      </c>
      <c r="E32" s="117">
        <v>5</v>
      </c>
      <c r="F32" s="117">
        <v>31</v>
      </c>
      <c r="G32" s="151" t="s">
        <v>266</v>
      </c>
    </row>
    <row r="33" spans="1:7">
      <c r="A33" s="117" t="s">
        <v>307</v>
      </c>
      <c r="B33" s="117" t="s">
        <v>283</v>
      </c>
      <c r="C33" s="117" t="str">
        <f>IF(補助対象予定経費!J35="","",補助対象予定経費!J35)</f>
        <v/>
      </c>
      <c r="D33" s="117" t="s">
        <v>275</v>
      </c>
      <c r="E33" s="117">
        <v>5</v>
      </c>
      <c r="F33" s="117">
        <v>32</v>
      </c>
      <c r="G33" s="151" t="s">
        <v>266</v>
      </c>
    </row>
    <row r="34" spans="1:7" hidden="1">
      <c r="A34" s="117" t="s">
        <v>308</v>
      </c>
      <c r="B34" s="117" t="s">
        <v>309</v>
      </c>
      <c r="C34" s="117" t="s">
        <v>269</v>
      </c>
      <c r="D34" s="117" t="s">
        <v>270</v>
      </c>
      <c r="E34" s="117">
        <v>0</v>
      </c>
      <c r="F34" s="117">
        <v>33</v>
      </c>
      <c r="G34" s="151" t="s">
        <v>266</v>
      </c>
    </row>
    <row r="35" spans="1:7">
      <c r="A35" s="117" t="s">
        <v>310</v>
      </c>
      <c r="B35" s="117" t="s">
        <v>311</v>
      </c>
      <c r="C35" s="122" t="str">
        <f>IF(補助対象予定経費!E15="","",TEXT((補助対象予定経費!E15),"#,##0"))</f>
        <v>0</v>
      </c>
      <c r="D35" s="117" t="s">
        <v>275</v>
      </c>
      <c r="E35" s="117">
        <v>1</v>
      </c>
      <c r="F35" s="117">
        <v>34</v>
      </c>
      <c r="G35" s="151" t="s">
        <v>266</v>
      </c>
    </row>
    <row r="36" spans="1:7">
      <c r="A36" s="117" t="s">
        <v>312</v>
      </c>
      <c r="B36" s="117" t="s">
        <v>313</v>
      </c>
      <c r="C36" s="122" t="str">
        <f>IF(補助対象予定経費!F15="","",TEXT((補助対象予定経費!F15),"#,##0"))</f>
        <v>0</v>
      </c>
      <c r="D36" s="117" t="s">
        <v>275</v>
      </c>
      <c r="E36" s="117">
        <v>1</v>
      </c>
      <c r="F36" s="117">
        <v>35</v>
      </c>
      <c r="G36" s="151" t="s">
        <v>266</v>
      </c>
    </row>
    <row r="37" spans="1:7">
      <c r="A37" s="117" t="s">
        <v>314</v>
      </c>
      <c r="B37" s="117" t="s">
        <v>315</v>
      </c>
      <c r="C37" s="122" t="str">
        <f>IF(補助対象予定経費!G15="","",TEXT((補助対象予定経費!G15),"#,##0"))</f>
        <v>0</v>
      </c>
      <c r="D37" s="117" t="s">
        <v>275</v>
      </c>
      <c r="E37" s="117">
        <v>1</v>
      </c>
      <c r="F37" s="117">
        <v>36</v>
      </c>
      <c r="G37" s="151" t="s">
        <v>266</v>
      </c>
    </row>
    <row r="38" spans="1:7">
      <c r="A38" s="117" t="s">
        <v>316</v>
      </c>
      <c r="B38" s="117" t="s">
        <v>317</v>
      </c>
      <c r="C38" s="117" t="str">
        <f>IF(補助対象予定経費!I15="","",補助対象予定経費!I15)</f>
        <v/>
      </c>
      <c r="D38" s="117" t="s">
        <v>272</v>
      </c>
      <c r="E38" s="117">
        <v>1</v>
      </c>
      <c r="F38" s="117">
        <v>37</v>
      </c>
      <c r="G38" s="151" t="s">
        <v>266</v>
      </c>
    </row>
    <row r="39" spans="1:7">
      <c r="A39" s="117" t="s">
        <v>318</v>
      </c>
      <c r="B39" s="117" t="s">
        <v>319</v>
      </c>
      <c r="C39" s="117" t="str">
        <f>IF(補助対象予定経費!H15="","",補助対象予定経費!H15)</f>
        <v/>
      </c>
      <c r="D39" s="117" t="s">
        <v>272</v>
      </c>
      <c r="E39" s="117">
        <v>1</v>
      </c>
      <c r="F39" s="117">
        <v>38</v>
      </c>
      <c r="G39" s="151" t="s">
        <v>266</v>
      </c>
    </row>
    <row r="40" spans="1:7">
      <c r="A40" s="117" t="s">
        <v>320</v>
      </c>
      <c r="B40" s="117" t="s">
        <v>321</v>
      </c>
      <c r="C40" s="117" t="str">
        <f>IF(補助対象予定経費!D16="","",補助対象予定経費!D16)</f>
        <v/>
      </c>
      <c r="D40" s="117" t="s">
        <v>264</v>
      </c>
      <c r="E40" s="117" t="s">
        <v>265</v>
      </c>
      <c r="F40" s="117">
        <v>1</v>
      </c>
      <c r="G40" s="151" t="s">
        <v>266</v>
      </c>
    </row>
    <row r="41" spans="1:7" hidden="1">
      <c r="A41" s="117" t="s">
        <v>322</v>
      </c>
      <c r="B41" s="117" t="s">
        <v>323</v>
      </c>
      <c r="C41" s="117" t="s">
        <v>269</v>
      </c>
      <c r="D41" s="117" t="s">
        <v>270</v>
      </c>
      <c r="E41" s="117">
        <v>0</v>
      </c>
      <c r="F41" s="117">
        <v>2</v>
      </c>
      <c r="G41" s="151" t="s">
        <v>266</v>
      </c>
    </row>
    <row r="42" spans="1:7">
      <c r="A42" s="117" t="s">
        <v>324</v>
      </c>
      <c r="B42" s="117" t="s">
        <v>154</v>
      </c>
      <c r="C42" s="117" t="str">
        <f>IF(補助対象予定経費!D36="","",補助対象予定経費!D36)</f>
        <v/>
      </c>
      <c r="D42" s="117" t="s">
        <v>272</v>
      </c>
      <c r="E42" s="117">
        <v>1</v>
      </c>
      <c r="F42" s="117">
        <v>3</v>
      </c>
      <c r="G42" s="151" t="s">
        <v>266</v>
      </c>
    </row>
    <row r="43" spans="1:7">
      <c r="A43" s="117" t="s">
        <v>325</v>
      </c>
      <c r="B43" s="117" t="s">
        <v>274</v>
      </c>
      <c r="C43" s="122" t="str">
        <f>IF(補助対象予定経費!E36="","",TEXT((補助対象予定経費!E36),"#,##0"))</f>
        <v/>
      </c>
      <c r="D43" s="117" t="s">
        <v>275</v>
      </c>
      <c r="E43" s="117">
        <v>1</v>
      </c>
      <c r="F43" s="117">
        <v>4</v>
      </c>
      <c r="G43" s="151" t="s">
        <v>266</v>
      </c>
    </row>
    <row r="44" spans="1:7">
      <c r="A44" s="117" t="s">
        <v>326</v>
      </c>
      <c r="B44" s="117" t="s">
        <v>277</v>
      </c>
      <c r="C44" s="122" t="str">
        <f>IF(補助対象予定経費!F36="","",TEXT((補助対象予定経費!F36),"#,##0"))</f>
        <v/>
      </c>
      <c r="D44" s="117" t="s">
        <v>275</v>
      </c>
      <c r="E44" s="117">
        <v>1</v>
      </c>
      <c r="F44" s="117">
        <v>5</v>
      </c>
      <c r="G44" s="151" t="s">
        <v>266</v>
      </c>
    </row>
    <row r="45" spans="1:7">
      <c r="A45" s="117" t="s">
        <v>327</v>
      </c>
      <c r="B45" s="117" t="s">
        <v>279</v>
      </c>
      <c r="C45" s="117" t="str">
        <f>IF(補助対象予定経費!H36="","",補助対象予定経費!H36)</f>
        <v/>
      </c>
      <c r="D45" s="117" t="s">
        <v>272</v>
      </c>
      <c r="E45" s="117">
        <v>1</v>
      </c>
      <c r="F45" s="117">
        <v>6</v>
      </c>
      <c r="G45" s="151" t="s">
        <v>266</v>
      </c>
    </row>
    <row r="46" spans="1:7">
      <c r="A46" s="117" t="s">
        <v>328</v>
      </c>
      <c r="B46" s="117" t="s">
        <v>281</v>
      </c>
      <c r="C46" s="117" t="str">
        <f>IF(補助対象予定経費!I36="","",補助対象予定経費!I36)</f>
        <v/>
      </c>
      <c r="D46" s="117" t="s">
        <v>272</v>
      </c>
      <c r="E46" s="117">
        <v>1</v>
      </c>
      <c r="F46" s="117">
        <v>7</v>
      </c>
      <c r="G46" s="151" t="s">
        <v>266</v>
      </c>
    </row>
    <row r="47" spans="1:7">
      <c r="A47" s="117" t="s">
        <v>329</v>
      </c>
      <c r="B47" s="117" t="s">
        <v>154</v>
      </c>
      <c r="C47" s="117" t="str">
        <f>IF(補助対象予定経費!D37="","",補助対象予定経費!D37)</f>
        <v/>
      </c>
      <c r="D47" s="117" t="s">
        <v>272</v>
      </c>
      <c r="E47" s="117">
        <v>2</v>
      </c>
      <c r="F47" s="117">
        <v>8</v>
      </c>
      <c r="G47" s="151" t="s">
        <v>266</v>
      </c>
    </row>
    <row r="48" spans="1:7">
      <c r="A48" s="117" t="s">
        <v>330</v>
      </c>
      <c r="B48" s="117" t="s">
        <v>274</v>
      </c>
      <c r="C48" s="122" t="str">
        <f>IF(補助対象予定経費!E37="","",TEXT((補助対象予定経費!E37),"#,##0"))</f>
        <v/>
      </c>
      <c r="D48" s="117" t="s">
        <v>275</v>
      </c>
      <c r="E48" s="117">
        <v>2</v>
      </c>
      <c r="F48" s="117">
        <v>9</v>
      </c>
      <c r="G48" s="151" t="s">
        <v>266</v>
      </c>
    </row>
    <row r="49" spans="1:7">
      <c r="A49" s="117" t="s">
        <v>331</v>
      </c>
      <c r="B49" s="117" t="s">
        <v>277</v>
      </c>
      <c r="C49" s="122" t="str">
        <f>IF(補助対象予定経費!F37="","",TEXT((補助対象予定経費!F37),"#,##0"))</f>
        <v/>
      </c>
      <c r="D49" s="117" t="s">
        <v>275</v>
      </c>
      <c r="E49" s="117">
        <v>2</v>
      </c>
      <c r="F49" s="117">
        <v>10</v>
      </c>
      <c r="G49" s="151" t="s">
        <v>266</v>
      </c>
    </row>
    <row r="50" spans="1:7">
      <c r="A50" s="117" t="s">
        <v>332</v>
      </c>
      <c r="B50" s="117" t="s">
        <v>279</v>
      </c>
      <c r="C50" s="117" t="str">
        <f>IF(補助対象予定経費!H37="","",補助対象予定経費!H37)</f>
        <v/>
      </c>
      <c r="D50" s="117" t="s">
        <v>272</v>
      </c>
      <c r="E50" s="117">
        <v>2</v>
      </c>
      <c r="F50" s="117">
        <v>11</v>
      </c>
      <c r="G50" s="151" t="s">
        <v>266</v>
      </c>
    </row>
    <row r="51" spans="1:7">
      <c r="A51" s="117" t="s">
        <v>333</v>
      </c>
      <c r="B51" s="117" t="s">
        <v>281</v>
      </c>
      <c r="C51" s="117" t="str">
        <f>IF(補助対象予定経費!I37="","",補助対象予定経費!I37)</f>
        <v/>
      </c>
      <c r="D51" s="117" t="s">
        <v>272</v>
      </c>
      <c r="E51" s="117">
        <v>2</v>
      </c>
      <c r="F51" s="117">
        <v>12</v>
      </c>
      <c r="G51" s="151" t="s">
        <v>266</v>
      </c>
    </row>
    <row r="52" spans="1:7">
      <c r="A52" s="117" t="s">
        <v>334</v>
      </c>
      <c r="B52" s="117" t="s">
        <v>154</v>
      </c>
      <c r="C52" s="117" t="str">
        <f>IF(補助対象予定経費!D38="","",補助対象予定経費!D38)</f>
        <v/>
      </c>
      <c r="D52" s="117" t="s">
        <v>272</v>
      </c>
      <c r="E52" s="117">
        <v>3</v>
      </c>
      <c r="F52" s="117">
        <v>13</v>
      </c>
      <c r="G52" s="151" t="s">
        <v>266</v>
      </c>
    </row>
    <row r="53" spans="1:7">
      <c r="A53" s="117" t="s">
        <v>335</v>
      </c>
      <c r="B53" s="117" t="s">
        <v>274</v>
      </c>
      <c r="C53" s="122" t="str">
        <f>IF(補助対象予定経費!E38="","",TEXT((補助対象予定経費!E38),"#,##0"))</f>
        <v/>
      </c>
      <c r="D53" s="117" t="s">
        <v>275</v>
      </c>
      <c r="E53" s="117">
        <v>3</v>
      </c>
      <c r="F53" s="117">
        <v>14</v>
      </c>
      <c r="G53" s="151" t="s">
        <v>266</v>
      </c>
    </row>
    <row r="54" spans="1:7">
      <c r="A54" s="117" t="s">
        <v>336</v>
      </c>
      <c r="B54" s="117" t="s">
        <v>277</v>
      </c>
      <c r="C54" s="122" t="str">
        <f>IF(補助対象予定経費!F38="","",TEXT((補助対象予定経費!F38),"#,##0"))</f>
        <v/>
      </c>
      <c r="D54" s="117" t="s">
        <v>275</v>
      </c>
      <c r="E54" s="117">
        <v>3</v>
      </c>
      <c r="F54" s="117">
        <v>15</v>
      </c>
      <c r="G54" s="151" t="s">
        <v>266</v>
      </c>
    </row>
    <row r="55" spans="1:7">
      <c r="A55" s="117" t="s">
        <v>337</v>
      </c>
      <c r="B55" s="117" t="s">
        <v>279</v>
      </c>
      <c r="C55" s="117" t="str">
        <f>IF(補助対象予定経費!H38="","",補助対象予定経費!H38)</f>
        <v/>
      </c>
      <c r="D55" s="117" t="s">
        <v>272</v>
      </c>
      <c r="E55" s="117">
        <v>3</v>
      </c>
      <c r="F55" s="117">
        <v>16</v>
      </c>
      <c r="G55" s="151" t="s">
        <v>266</v>
      </c>
    </row>
    <row r="56" spans="1:7">
      <c r="A56" s="117" t="s">
        <v>338</v>
      </c>
      <c r="B56" s="117" t="s">
        <v>281</v>
      </c>
      <c r="C56" s="117" t="str">
        <f>IF(補助対象予定経費!I38="","",補助対象予定経費!I38)</f>
        <v/>
      </c>
      <c r="D56" s="117" t="s">
        <v>272</v>
      </c>
      <c r="E56" s="117">
        <v>3</v>
      </c>
      <c r="F56" s="117">
        <v>17</v>
      </c>
      <c r="G56" s="151" t="s">
        <v>266</v>
      </c>
    </row>
    <row r="57" spans="1:7">
      <c r="A57" s="117" t="s">
        <v>339</v>
      </c>
      <c r="B57" s="117" t="s">
        <v>154</v>
      </c>
      <c r="C57" s="117" t="str">
        <f>IF(補助対象予定経費!D39="","",補助対象予定経費!D39)</f>
        <v/>
      </c>
      <c r="D57" s="117" t="s">
        <v>272</v>
      </c>
      <c r="E57" s="117">
        <v>4</v>
      </c>
      <c r="F57" s="117">
        <v>18</v>
      </c>
      <c r="G57" s="151" t="s">
        <v>266</v>
      </c>
    </row>
    <row r="58" spans="1:7">
      <c r="A58" s="117" t="s">
        <v>340</v>
      </c>
      <c r="B58" s="117" t="s">
        <v>274</v>
      </c>
      <c r="C58" s="122" t="str">
        <f>IF(補助対象予定経費!E39="","",TEXT((補助対象予定経費!E39),"#,##0"))</f>
        <v/>
      </c>
      <c r="D58" s="117" t="s">
        <v>275</v>
      </c>
      <c r="E58" s="117">
        <v>4</v>
      </c>
      <c r="F58" s="117">
        <v>19</v>
      </c>
      <c r="G58" s="151" t="s">
        <v>266</v>
      </c>
    </row>
    <row r="59" spans="1:7">
      <c r="A59" s="117" t="s">
        <v>341</v>
      </c>
      <c r="B59" s="117" t="s">
        <v>277</v>
      </c>
      <c r="C59" s="122" t="str">
        <f>IF(補助対象予定経費!F39="","",TEXT((補助対象予定経費!F39),"#,##0"))</f>
        <v/>
      </c>
      <c r="D59" s="117" t="s">
        <v>275</v>
      </c>
      <c r="E59" s="117">
        <v>4</v>
      </c>
      <c r="F59" s="117">
        <v>20</v>
      </c>
      <c r="G59" s="151" t="s">
        <v>266</v>
      </c>
    </row>
    <row r="60" spans="1:7">
      <c r="A60" s="117" t="s">
        <v>342</v>
      </c>
      <c r="B60" s="117" t="s">
        <v>279</v>
      </c>
      <c r="C60" s="117" t="str">
        <f>IF(補助対象予定経費!H39="","",補助対象予定経費!H39)</f>
        <v/>
      </c>
      <c r="D60" s="117" t="s">
        <v>272</v>
      </c>
      <c r="E60" s="117">
        <v>4</v>
      </c>
      <c r="F60" s="117">
        <v>21</v>
      </c>
      <c r="G60" s="151" t="s">
        <v>266</v>
      </c>
    </row>
    <row r="61" spans="1:7">
      <c r="A61" s="117" t="s">
        <v>343</v>
      </c>
      <c r="B61" s="117" t="s">
        <v>281</v>
      </c>
      <c r="C61" s="117" t="str">
        <f>IF(補助対象予定経費!I39="","",補助対象予定経費!I39)</f>
        <v/>
      </c>
      <c r="D61" s="117" t="s">
        <v>272</v>
      </c>
      <c r="E61" s="117">
        <v>4</v>
      </c>
      <c r="F61" s="117">
        <v>22</v>
      </c>
      <c r="G61" s="151" t="s">
        <v>266</v>
      </c>
    </row>
    <row r="62" spans="1:7">
      <c r="A62" s="117" t="s">
        <v>344</v>
      </c>
      <c r="B62" s="117" t="s">
        <v>154</v>
      </c>
      <c r="C62" s="117" t="str">
        <f>IF(補助対象予定経費!D40="","",補助対象予定経費!D40)</f>
        <v/>
      </c>
      <c r="D62" s="117" t="s">
        <v>272</v>
      </c>
      <c r="E62" s="117">
        <v>5</v>
      </c>
      <c r="F62" s="117">
        <v>23</v>
      </c>
      <c r="G62" s="151" t="s">
        <v>266</v>
      </c>
    </row>
    <row r="63" spans="1:7">
      <c r="A63" s="117" t="s">
        <v>345</v>
      </c>
      <c r="B63" s="117" t="s">
        <v>274</v>
      </c>
      <c r="C63" s="122" t="str">
        <f>IF(補助対象予定経費!E40="","",TEXT((補助対象予定経費!E40),"#,##0"))</f>
        <v/>
      </c>
      <c r="D63" s="117" t="s">
        <v>275</v>
      </c>
      <c r="E63" s="117">
        <v>5</v>
      </c>
      <c r="F63" s="117">
        <v>24</v>
      </c>
      <c r="G63" s="151" t="s">
        <v>266</v>
      </c>
    </row>
    <row r="64" spans="1:7">
      <c r="A64" s="117" t="s">
        <v>346</v>
      </c>
      <c r="B64" s="117" t="s">
        <v>277</v>
      </c>
      <c r="C64" s="122" t="str">
        <f>IF(補助対象予定経費!F40="","",TEXT((補助対象予定経費!F40),"#,##0"))</f>
        <v/>
      </c>
      <c r="D64" s="117" t="s">
        <v>275</v>
      </c>
      <c r="E64" s="117">
        <v>5</v>
      </c>
      <c r="F64" s="117">
        <v>25</v>
      </c>
      <c r="G64" s="151" t="s">
        <v>266</v>
      </c>
    </row>
    <row r="65" spans="1:7">
      <c r="A65" s="117" t="s">
        <v>347</v>
      </c>
      <c r="B65" s="117" t="s">
        <v>279</v>
      </c>
      <c r="C65" s="117" t="str">
        <f>IF(補助対象予定経費!H40="","",補助対象予定経費!H40)</f>
        <v/>
      </c>
      <c r="D65" s="117" t="s">
        <v>272</v>
      </c>
      <c r="E65" s="117">
        <v>5</v>
      </c>
      <c r="F65" s="117">
        <v>26</v>
      </c>
      <c r="G65" s="151" t="s">
        <v>266</v>
      </c>
    </row>
    <row r="66" spans="1:7">
      <c r="A66" s="117" t="s">
        <v>348</v>
      </c>
      <c r="B66" s="117" t="s">
        <v>281</v>
      </c>
      <c r="C66" s="117" t="str">
        <f>IF(補助対象予定経費!I40="","",補助対象予定経費!I40)</f>
        <v/>
      </c>
      <c r="D66" s="117" t="s">
        <v>272</v>
      </c>
      <c r="E66" s="117">
        <v>5</v>
      </c>
      <c r="F66" s="117">
        <v>27</v>
      </c>
      <c r="G66" s="151" t="s">
        <v>266</v>
      </c>
    </row>
    <row r="67" spans="1:7" hidden="1">
      <c r="A67" s="117" t="s">
        <v>349</v>
      </c>
      <c r="B67" s="117" t="s">
        <v>350</v>
      </c>
      <c r="C67" s="117" t="s">
        <v>269</v>
      </c>
      <c r="D67" s="117" t="s">
        <v>270</v>
      </c>
      <c r="E67" s="117">
        <v>0</v>
      </c>
      <c r="F67" s="117">
        <v>28</v>
      </c>
      <c r="G67" s="151" t="s">
        <v>266</v>
      </c>
    </row>
    <row r="68" spans="1:7">
      <c r="A68" s="117" t="s">
        <v>351</v>
      </c>
      <c r="B68" s="117" t="s">
        <v>311</v>
      </c>
      <c r="C68" s="122" t="str">
        <f>IF(補助対象予定経費!E16="","",TEXT((補助対象予定経費!E16),"#,##0"))</f>
        <v>0</v>
      </c>
      <c r="D68" s="117" t="s">
        <v>275</v>
      </c>
      <c r="E68" s="117">
        <v>1</v>
      </c>
      <c r="F68" s="117">
        <v>29</v>
      </c>
      <c r="G68" s="151" t="s">
        <v>266</v>
      </c>
    </row>
    <row r="69" spans="1:7">
      <c r="A69" s="117" t="s">
        <v>352</v>
      </c>
      <c r="B69" s="117" t="s">
        <v>313</v>
      </c>
      <c r="C69" s="122" t="str">
        <f>IF(補助対象予定経費!F16="","",TEXT((補助対象予定経費!F16),"#,##0"))</f>
        <v>0</v>
      </c>
      <c r="D69" s="117" t="s">
        <v>275</v>
      </c>
      <c r="E69" s="117">
        <v>1</v>
      </c>
      <c r="F69" s="117">
        <v>30</v>
      </c>
      <c r="G69" s="151" t="s">
        <v>266</v>
      </c>
    </row>
    <row r="70" spans="1:7">
      <c r="A70" s="117" t="s">
        <v>353</v>
      </c>
      <c r="B70" s="117" t="s">
        <v>315</v>
      </c>
      <c r="C70" s="122" t="str">
        <f>IF(補助対象予定経費!G16="","",TEXT((補助対象予定経費!G16),"#,##0"))</f>
        <v>0</v>
      </c>
      <c r="D70" s="117" t="s">
        <v>275</v>
      </c>
      <c r="E70" s="117">
        <v>1</v>
      </c>
      <c r="F70" s="117">
        <v>31</v>
      </c>
      <c r="G70" s="151" t="s">
        <v>266</v>
      </c>
    </row>
    <row r="71" spans="1:7">
      <c r="A71" s="117" t="s">
        <v>354</v>
      </c>
      <c r="B71" s="117" t="s">
        <v>317</v>
      </c>
      <c r="C71" s="117" t="str">
        <f>IF(補助対象予定経費!I16="","",補助対象予定経費!I16)</f>
        <v/>
      </c>
      <c r="D71" s="117" t="s">
        <v>272</v>
      </c>
      <c r="E71" s="117">
        <v>1</v>
      </c>
      <c r="F71" s="117">
        <v>32</v>
      </c>
      <c r="G71" s="151" t="s">
        <v>266</v>
      </c>
    </row>
    <row r="72" spans="1:7">
      <c r="A72" s="117" t="s">
        <v>355</v>
      </c>
      <c r="B72" s="117" t="s">
        <v>319</v>
      </c>
      <c r="C72" s="117" t="str">
        <f>IF(補助対象予定経費!H16="","",補助対象予定経費!H16)</f>
        <v/>
      </c>
      <c r="D72" s="117" t="s">
        <v>272</v>
      </c>
      <c r="E72" s="117">
        <v>1</v>
      </c>
      <c r="F72" s="117">
        <v>33</v>
      </c>
      <c r="G72" s="151" t="s">
        <v>266</v>
      </c>
    </row>
    <row r="73" spans="1:7">
      <c r="A73" s="117" t="s">
        <v>356</v>
      </c>
      <c r="B73" s="117" t="s">
        <v>357</v>
      </c>
      <c r="C73" s="117" t="str">
        <f>IF(補助対象予定経費!D17="","",補助対象予定経費!D17)</f>
        <v/>
      </c>
      <c r="D73" s="117" t="s">
        <v>264</v>
      </c>
      <c r="E73" s="117" t="s">
        <v>265</v>
      </c>
      <c r="F73" s="117">
        <v>1</v>
      </c>
      <c r="G73" s="151" t="s">
        <v>266</v>
      </c>
    </row>
    <row r="74" spans="1:7" hidden="1">
      <c r="A74" s="117" t="s">
        <v>358</v>
      </c>
      <c r="B74" s="117" t="s">
        <v>141</v>
      </c>
      <c r="C74" s="117" t="s">
        <v>269</v>
      </c>
      <c r="D74" s="117" t="s">
        <v>270</v>
      </c>
      <c r="E74" s="117">
        <v>0</v>
      </c>
      <c r="F74" s="117">
        <v>2</v>
      </c>
      <c r="G74" s="151" t="s">
        <v>266</v>
      </c>
    </row>
    <row r="75" spans="1:7">
      <c r="A75" s="117" t="s">
        <v>359</v>
      </c>
      <c r="B75" s="117" t="s">
        <v>154</v>
      </c>
      <c r="C75" s="117" t="str">
        <f>IF(補助対象予定経費!D41="","",補助対象予定経費!D41)</f>
        <v/>
      </c>
      <c r="D75" s="117" t="s">
        <v>272</v>
      </c>
      <c r="E75" s="117">
        <v>1</v>
      </c>
      <c r="F75" s="117">
        <v>3</v>
      </c>
      <c r="G75" s="151" t="s">
        <v>266</v>
      </c>
    </row>
    <row r="76" spans="1:7">
      <c r="A76" s="117" t="s">
        <v>360</v>
      </c>
      <c r="B76" s="117" t="s">
        <v>274</v>
      </c>
      <c r="C76" s="122" t="str">
        <f>IF(補助対象予定経費!E41="","",TEXT((補助対象予定経費!E41),"#,##0"))</f>
        <v/>
      </c>
      <c r="D76" s="117" t="s">
        <v>275</v>
      </c>
      <c r="E76" s="117">
        <v>1</v>
      </c>
      <c r="F76" s="117">
        <v>4</v>
      </c>
      <c r="G76" s="151" t="s">
        <v>266</v>
      </c>
    </row>
    <row r="77" spans="1:7">
      <c r="A77" s="117" t="s">
        <v>361</v>
      </c>
      <c r="B77" s="117" t="s">
        <v>277</v>
      </c>
      <c r="C77" s="122" t="str">
        <f>IF(補助対象予定経費!F41="","",TEXT((補助対象予定経費!F41),"#,##0"))</f>
        <v/>
      </c>
      <c r="D77" s="117" t="s">
        <v>275</v>
      </c>
      <c r="E77" s="117">
        <v>1</v>
      </c>
      <c r="F77" s="117">
        <v>5</v>
      </c>
      <c r="G77" s="151" t="s">
        <v>266</v>
      </c>
    </row>
    <row r="78" spans="1:7">
      <c r="A78" s="117" t="s">
        <v>362</v>
      </c>
      <c r="B78" s="117" t="s">
        <v>279</v>
      </c>
      <c r="C78" s="117" t="str">
        <f>IF(補助対象予定経費!H41="","",補助対象予定経費!H41)</f>
        <v/>
      </c>
      <c r="D78" s="117" t="s">
        <v>272</v>
      </c>
      <c r="E78" s="117">
        <v>1</v>
      </c>
      <c r="F78" s="117">
        <v>6</v>
      </c>
      <c r="G78" s="151" t="s">
        <v>266</v>
      </c>
    </row>
    <row r="79" spans="1:7">
      <c r="A79" s="117" t="s">
        <v>363</v>
      </c>
      <c r="B79" s="117" t="s">
        <v>281</v>
      </c>
      <c r="C79" s="117" t="str">
        <f>IF(補助対象予定経費!I41="","",補助対象予定経費!I41)</f>
        <v/>
      </c>
      <c r="D79" s="117" t="s">
        <v>272</v>
      </c>
      <c r="E79" s="117">
        <v>1</v>
      </c>
      <c r="F79" s="117">
        <v>7</v>
      </c>
      <c r="G79" s="151" t="s">
        <v>266</v>
      </c>
    </row>
    <row r="80" spans="1:7">
      <c r="A80" s="117" t="s">
        <v>364</v>
      </c>
      <c r="B80" s="117" t="s">
        <v>154</v>
      </c>
      <c r="C80" s="117" t="str">
        <f>IF(補助対象予定経費!D42="","",補助対象予定経費!D42)</f>
        <v/>
      </c>
      <c r="D80" s="117" t="s">
        <v>272</v>
      </c>
      <c r="E80" s="117">
        <v>2</v>
      </c>
      <c r="F80" s="117">
        <v>8</v>
      </c>
      <c r="G80" s="151" t="s">
        <v>266</v>
      </c>
    </row>
    <row r="81" spans="1:7">
      <c r="A81" s="117" t="s">
        <v>365</v>
      </c>
      <c r="B81" s="117" t="s">
        <v>274</v>
      </c>
      <c r="C81" s="122" t="str">
        <f>IF(補助対象予定経費!E42="","",TEXT((補助対象予定経費!E42),"#,##0"))</f>
        <v/>
      </c>
      <c r="D81" s="117" t="s">
        <v>275</v>
      </c>
      <c r="E81" s="117">
        <v>2</v>
      </c>
      <c r="F81" s="117">
        <v>9</v>
      </c>
      <c r="G81" s="151" t="s">
        <v>266</v>
      </c>
    </row>
    <row r="82" spans="1:7">
      <c r="A82" s="117" t="s">
        <v>366</v>
      </c>
      <c r="B82" s="117" t="s">
        <v>277</v>
      </c>
      <c r="C82" s="122" t="str">
        <f>IF(補助対象予定経費!F42="","",TEXT((補助対象予定経費!F42),"#,##0"))</f>
        <v/>
      </c>
      <c r="D82" s="117" t="s">
        <v>275</v>
      </c>
      <c r="E82" s="117">
        <v>2</v>
      </c>
      <c r="F82" s="117">
        <v>10</v>
      </c>
      <c r="G82" s="151" t="s">
        <v>266</v>
      </c>
    </row>
    <row r="83" spans="1:7">
      <c r="A83" s="117" t="s">
        <v>367</v>
      </c>
      <c r="B83" s="117" t="s">
        <v>279</v>
      </c>
      <c r="C83" s="117" t="str">
        <f>IF(補助対象予定経費!H42="","",補助対象予定経費!H42)</f>
        <v/>
      </c>
      <c r="D83" s="117" t="s">
        <v>272</v>
      </c>
      <c r="E83" s="117">
        <v>2</v>
      </c>
      <c r="F83" s="117">
        <v>11</v>
      </c>
      <c r="G83" s="151" t="s">
        <v>266</v>
      </c>
    </row>
    <row r="84" spans="1:7">
      <c r="A84" s="117" t="s">
        <v>368</v>
      </c>
      <c r="B84" s="117" t="s">
        <v>281</v>
      </c>
      <c r="C84" s="117" t="str">
        <f>IF(補助対象予定経費!I42="","",補助対象予定経費!I42)</f>
        <v/>
      </c>
      <c r="D84" s="117" t="s">
        <v>272</v>
      </c>
      <c r="E84" s="117">
        <v>2</v>
      </c>
      <c r="F84" s="117">
        <v>12</v>
      </c>
      <c r="G84" s="151" t="s">
        <v>266</v>
      </c>
    </row>
    <row r="85" spans="1:7">
      <c r="A85" s="117" t="s">
        <v>369</v>
      </c>
      <c r="B85" s="117" t="s">
        <v>154</v>
      </c>
      <c r="C85" s="117" t="str">
        <f>IF(補助対象予定経費!D43="","",補助対象予定経費!D43)</f>
        <v/>
      </c>
      <c r="D85" s="117" t="s">
        <v>272</v>
      </c>
      <c r="E85" s="117">
        <v>3</v>
      </c>
      <c r="F85" s="117">
        <v>13</v>
      </c>
      <c r="G85" s="151" t="s">
        <v>266</v>
      </c>
    </row>
    <row r="86" spans="1:7">
      <c r="A86" s="117" t="s">
        <v>370</v>
      </c>
      <c r="B86" s="117" t="s">
        <v>274</v>
      </c>
      <c r="C86" s="122" t="str">
        <f>IF(補助対象予定経費!E43="","",TEXT((補助対象予定経費!E43),"#,##0"))</f>
        <v/>
      </c>
      <c r="D86" s="117" t="s">
        <v>275</v>
      </c>
      <c r="E86" s="117">
        <v>3</v>
      </c>
      <c r="F86" s="117">
        <v>14</v>
      </c>
      <c r="G86" s="151" t="s">
        <v>266</v>
      </c>
    </row>
    <row r="87" spans="1:7">
      <c r="A87" s="117" t="s">
        <v>371</v>
      </c>
      <c r="B87" s="117" t="s">
        <v>277</v>
      </c>
      <c r="C87" s="122" t="str">
        <f>IF(補助対象予定経費!F43="","",TEXT((補助対象予定経費!F43),"#,##0"))</f>
        <v/>
      </c>
      <c r="D87" s="117" t="s">
        <v>275</v>
      </c>
      <c r="E87" s="117">
        <v>3</v>
      </c>
      <c r="F87" s="117">
        <v>15</v>
      </c>
      <c r="G87" s="151" t="s">
        <v>266</v>
      </c>
    </row>
    <row r="88" spans="1:7">
      <c r="A88" s="117" t="s">
        <v>372</v>
      </c>
      <c r="B88" s="117" t="s">
        <v>279</v>
      </c>
      <c r="C88" s="117" t="str">
        <f>IF(補助対象予定経費!H43="","",補助対象予定経費!H43)</f>
        <v/>
      </c>
      <c r="D88" s="117" t="s">
        <v>272</v>
      </c>
      <c r="E88" s="117">
        <v>3</v>
      </c>
      <c r="F88" s="117">
        <v>16</v>
      </c>
      <c r="G88" s="151" t="s">
        <v>266</v>
      </c>
    </row>
    <row r="89" spans="1:7">
      <c r="A89" s="117" t="s">
        <v>373</v>
      </c>
      <c r="B89" s="117" t="s">
        <v>281</v>
      </c>
      <c r="C89" s="117" t="str">
        <f>IF(補助対象予定経費!I43="","",補助対象予定経費!I43)</f>
        <v/>
      </c>
      <c r="D89" s="117" t="s">
        <v>272</v>
      </c>
      <c r="E89" s="117">
        <v>3</v>
      </c>
      <c r="F89" s="117">
        <v>17</v>
      </c>
      <c r="G89" s="151" t="s">
        <v>266</v>
      </c>
    </row>
    <row r="90" spans="1:7">
      <c r="A90" s="117" t="s">
        <v>374</v>
      </c>
      <c r="B90" s="117" t="s">
        <v>154</v>
      </c>
      <c r="C90" s="117" t="str">
        <f>IF(補助対象予定経費!D44="","",補助対象予定経費!D44)</f>
        <v/>
      </c>
      <c r="D90" s="117" t="s">
        <v>272</v>
      </c>
      <c r="E90" s="117">
        <v>4</v>
      </c>
      <c r="F90" s="117">
        <v>18</v>
      </c>
      <c r="G90" s="151" t="s">
        <v>266</v>
      </c>
    </row>
    <row r="91" spans="1:7">
      <c r="A91" s="117" t="s">
        <v>375</v>
      </c>
      <c r="B91" s="117" t="s">
        <v>274</v>
      </c>
      <c r="C91" s="122" t="str">
        <f>IF(補助対象予定経費!E44="","",TEXT((補助対象予定経費!E44),"#,##0"))</f>
        <v/>
      </c>
      <c r="D91" s="117" t="s">
        <v>275</v>
      </c>
      <c r="E91" s="117">
        <v>4</v>
      </c>
      <c r="F91" s="117">
        <v>19</v>
      </c>
      <c r="G91" s="151" t="s">
        <v>266</v>
      </c>
    </row>
    <row r="92" spans="1:7">
      <c r="A92" s="117" t="s">
        <v>376</v>
      </c>
      <c r="B92" s="117" t="s">
        <v>277</v>
      </c>
      <c r="C92" s="122" t="str">
        <f>IF(補助対象予定経費!F44="","",TEXT((補助対象予定経費!F44),"#,##0"))</f>
        <v/>
      </c>
      <c r="D92" s="117" t="s">
        <v>275</v>
      </c>
      <c r="E92" s="117">
        <v>4</v>
      </c>
      <c r="F92" s="117">
        <v>20</v>
      </c>
      <c r="G92" s="151" t="s">
        <v>266</v>
      </c>
    </row>
    <row r="93" spans="1:7">
      <c r="A93" s="117" t="s">
        <v>377</v>
      </c>
      <c r="B93" s="117" t="s">
        <v>279</v>
      </c>
      <c r="C93" s="117" t="str">
        <f>IF(補助対象予定経費!H44="","",補助対象予定経費!H44)</f>
        <v/>
      </c>
      <c r="D93" s="117" t="s">
        <v>272</v>
      </c>
      <c r="E93" s="117">
        <v>4</v>
      </c>
      <c r="F93" s="117">
        <v>21</v>
      </c>
      <c r="G93" s="151" t="s">
        <v>266</v>
      </c>
    </row>
    <row r="94" spans="1:7">
      <c r="A94" s="117" t="s">
        <v>378</v>
      </c>
      <c r="B94" s="117" t="s">
        <v>281</v>
      </c>
      <c r="C94" s="117" t="str">
        <f>IF(補助対象予定経費!I44="","",補助対象予定経費!I44)</f>
        <v/>
      </c>
      <c r="D94" s="117" t="s">
        <v>272</v>
      </c>
      <c r="E94" s="117">
        <v>4</v>
      </c>
      <c r="F94" s="117">
        <v>22</v>
      </c>
      <c r="G94" s="151" t="s">
        <v>266</v>
      </c>
    </row>
    <row r="95" spans="1:7">
      <c r="A95" s="117" t="s">
        <v>379</v>
      </c>
      <c r="B95" s="117" t="s">
        <v>154</v>
      </c>
      <c r="C95" s="117" t="str">
        <f>IF(補助対象予定経費!D45="","",補助対象予定経費!D45)</f>
        <v/>
      </c>
      <c r="D95" s="117" t="s">
        <v>272</v>
      </c>
      <c r="E95" s="117">
        <v>5</v>
      </c>
      <c r="F95" s="117">
        <v>23</v>
      </c>
      <c r="G95" s="151" t="s">
        <v>266</v>
      </c>
    </row>
    <row r="96" spans="1:7">
      <c r="A96" s="117" t="s">
        <v>380</v>
      </c>
      <c r="B96" s="117" t="s">
        <v>274</v>
      </c>
      <c r="C96" s="122" t="str">
        <f>IF(補助対象予定経費!E45="","",TEXT((補助対象予定経費!E45),"#,##0"))</f>
        <v/>
      </c>
      <c r="D96" s="117" t="s">
        <v>275</v>
      </c>
      <c r="E96" s="117">
        <v>5</v>
      </c>
      <c r="F96" s="117">
        <v>24</v>
      </c>
      <c r="G96" s="151" t="s">
        <v>266</v>
      </c>
    </row>
    <row r="97" spans="1:7">
      <c r="A97" s="117" t="s">
        <v>381</v>
      </c>
      <c r="B97" s="117" t="s">
        <v>277</v>
      </c>
      <c r="C97" s="122" t="str">
        <f>IF(補助対象予定経費!F45="","",TEXT((補助対象予定経費!F45),"#,##0"))</f>
        <v/>
      </c>
      <c r="D97" s="117" t="s">
        <v>275</v>
      </c>
      <c r="E97" s="117">
        <v>5</v>
      </c>
      <c r="F97" s="117">
        <v>25</v>
      </c>
      <c r="G97" s="151" t="s">
        <v>266</v>
      </c>
    </row>
    <row r="98" spans="1:7">
      <c r="A98" s="117" t="s">
        <v>382</v>
      </c>
      <c r="B98" s="117" t="s">
        <v>279</v>
      </c>
      <c r="C98" s="117" t="str">
        <f>IF(補助対象予定経費!H45="","",補助対象予定経費!H45)</f>
        <v/>
      </c>
      <c r="D98" s="117" t="s">
        <v>272</v>
      </c>
      <c r="E98" s="117">
        <v>5</v>
      </c>
      <c r="F98" s="117">
        <v>26</v>
      </c>
      <c r="G98" s="151" t="s">
        <v>266</v>
      </c>
    </row>
    <row r="99" spans="1:7">
      <c r="A99" s="117" t="s">
        <v>383</v>
      </c>
      <c r="B99" s="117" t="s">
        <v>281</v>
      </c>
      <c r="C99" s="117" t="str">
        <f>IF(補助対象予定経費!I45="","",補助対象予定経費!I45)</f>
        <v/>
      </c>
      <c r="D99" s="117" t="s">
        <v>272</v>
      </c>
      <c r="E99" s="117">
        <v>5</v>
      </c>
      <c r="F99" s="117">
        <v>27</v>
      </c>
      <c r="G99" s="151" t="s">
        <v>266</v>
      </c>
    </row>
    <row r="100" spans="1:7" hidden="1">
      <c r="A100" s="117" t="s">
        <v>384</v>
      </c>
      <c r="B100" s="117" t="s">
        <v>385</v>
      </c>
      <c r="C100" s="117" t="s">
        <v>269</v>
      </c>
      <c r="D100" s="117" t="s">
        <v>270</v>
      </c>
      <c r="E100" s="117">
        <v>0</v>
      </c>
      <c r="F100" s="117">
        <v>28</v>
      </c>
      <c r="G100" s="151" t="s">
        <v>266</v>
      </c>
    </row>
    <row r="101" spans="1:7">
      <c r="A101" s="117" t="s">
        <v>386</v>
      </c>
      <c r="B101" s="117" t="s">
        <v>311</v>
      </c>
      <c r="C101" s="122" t="str">
        <f>IF(補助対象予定経費!E17="","",TEXT((補助対象予定経費!E17),"#,##0"))</f>
        <v>0</v>
      </c>
      <c r="D101" s="117" t="s">
        <v>275</v>
      </c>
      <c r="E101" s="117">
        <v>1</v>
      </c>
      <c r="F101" s="117">
        <v>29</v>
      </c>
      <c r="G101" s="151" t="s">
        <v>266</v>
      </c>
    </row>
    <row r="102" spans="1:7">
      <c r="A102" s="117" t="s">
        <v>387</v>
      </c>
      <c r="B102" s="117" t="s">
        <v>313</v>
      </c>
      <c r="C102" s="122" t="str">
        <f>IF(補助対象予定経費!F17="","",TEXT((補助対象予定経費!F17),"#,##0"))</f>
        <v>0</v>
      </c>
      <c r="D102" s="117" t="s">
        <v>275</v>
      </c>
      <c r="E102" s="117">
        <v>1</v>
      </c>
      <c r="F102" s="117">
        <v>30</v>
      </c>
      <c r="G102" s="151" t="s">
        <v>266</v>
      </c>
    </row>
    <row r="103" spans="1:7">
      <c r="A103" s="117" t="s">
        <v>388</v>
      </c>
      <c r="B103" s="117" t="s">
        <v>315</v>
      </c>
      <c r="C103" s="122" t="str">
        <f>IF(補助対象予定経費!G17="","",TEXT((補助対象予定経費!G17),"#,##0"))</f>
        <v>0</v>
      </c>
      <c r="D103" s="117" t="s">
        <v>275</v>
      </c>
      <c r="E103" s="117">
        <v>1</v>
      </c>
      <c r="F103" s="117">
        <v>31</v>
      </c>
      <c r="G103" s="151" t="s">
        <v>266</v>
      </c>
    </row>
    <row r="104" spans="1:7">
      <c r="A104" s="117" t="s">
        <v>389</v>
      </c>
      <c r="B104" s="117" t="s">
        <v>317</v>
      </c>
      <c r="C104" s="117" t="str">
        <f>IF(補助対象予定経費!I17="","",補助対象予定経費!I17)</f>
        <v/>
      </c>
      <c r="D104" s="117" t="s">
        <v>272</v>
      </c>
      <c r="E104" s="117">
        <v>1</v>
      </c>
      <c r="F104" s="117">
        <v>32</v>
      </c>
      <c r="G104" s="151" t="s">
        <v>266</v>
      </c>
    </row>
    <row r="105" spans="1:7">
      <c r="A105" s="117" t="s">
        <v>390</v>
      </c>
      <c r="B105" s="117" t="s">
        <v>319</v>
      </c>
      <c r="C105" s="117" t="str">
        <f>IF(補助対象予定経費!H17="","",補助対象予定経費!H17)</f>
        <v/>
      </c>
      <c r="D105" s="117" t="s">
        <v>272</v>
      </c>
      <c r="E105" s="117">
        <v>1</v>
      </c>
      <c r="F105" s="117">
        <v>33</v>
      </c>
      <c r="G105" s="151" t="s">
        <v>266</v>
      </c>
    </row>
    <row r="106" spans="1:7">
      <c r="A106" s="117" t="s">
        <v>391</v>
      </c>
      <c r="B106" s="117" t="s">
        <v>392</v>
      </c>
      <c r="C106" s="117" t="str">
        <f>IF(補助対象予定経費!D18="","",補助対象予定経費!D18)</f>
        <v/>
      </c>
      <c r="D106" s="117" t="s">
        <v>264</v>
      </c>
      <c r="E106" s="117" t="s">
        <v>265</v>
      </c>
      <c r="F106" s="117">
        <v>1</v>
      </c>
      <c r="G106" s="151" t="s">
        <v>266</v>
      </c>
    </row>
    <row r="107" spans="1:7" hidden="1">
      <c r="A107" s="117" t="s">
        <v>393</v>
      </c>
      <c r="B107" s="117" t="s">
        <v>142</v>
      </c>
      <c r="C107" s="117" t="s">
        <v>269</v>
      </c>
      <c r="D107" s="117" t="s">
        <v>270</v>
      </c>
      <c r="E107" s="117">
        <v>0</v>
      </c>
      <c r="F107" s="117">
        <v>2</v>
      </c>
      <c r="G107" s="151" t="s">
        <v>266</v>
      </c>
    </row>
    <row r="108" spans="1:7">
      <c r="A108" s="117" t="s">
        <v>394</v>
      </c>
      <c r="B108" s="117" t="s">
        <v>154</v>
      </c>
      <c r="C108" s="117" t="str">
        <f>IF(補助対象予定経費!D46="","",補助対象予定経費!D46)</f>
        <v/>
      </c>
      <c r="D108" s="117" t="s">
        <v>272</v>
      </c>
      <c r="E108" s="117">
        <v>1</v>
      </c>
      <c r="F108" s="117">
        <v>3</v>
      </c>
      <c r="G108" s="151" t="s">
        <v>266</v>
      </c>
    </row>
    <row r="109" spans="1:7">
      <c r="A109" s="117" t="s">
        <v>395</v>
      </c>
      <c r="B109" s="117" t="s">
        <v>274</v>
      </c>
      <c r="C109" s="122" t="str">
        <f>IF(補助対象予定経費!E46="","",TEXT((補助対象予定経費!E46),"#,##0"))</f>
        <v/>
      </c>
      <c r="D109" s="117" t="s">
        <v>275</v>
      </c>
      <c r="E109" s="117">
        <v>1</v>
      </c>
      <c r="F109" s="117">
        <v>4</v>
      </c>
      <c r="G109" s="151" t="s">
        <v>266</v>
      </c>
    </row>
    <row r="110" spans="1:7">
      <c r="A110" s="117" t="s">
        <v>396</v>
      </c>
      <c r="B110" s="117" t="s">
        <v>277</v>
      </c>
      <c r="C110" s="122" t="str">
        <f>IF(補助対象予定経費!F46="","",TEXT((補助対象予定経費!F46),"#,##0"))</f>
        <v/>
      </c>
      <c r="D110" s="117" t="s">
        <v>275</v>
      </c>
      <c r="E110" s="117">
        <v>1</v>
      </c>
      <c r="F110" s="117">
        <v>5</v>
      </c>
      <c r="G110" s="151" t="s">
        <v>266</v>
      </c>
    </row>
    <row r="111" spans="1:7">
      <c r="A111" s="117" t="s">
        <v>397</v>
      </c>
      <c r="B111" s="117" t="s">
        <v>279</v>
      </c>
      <c r="C111" s="117" t="str">
        <f>IF(補助対象予定経費!H46="","",補助対象予定経費!H46)</f>
        <v/>
      </c>
      <c r="D111" s="117" t="s">
        <v>272</v>
      </c>
      <c r="E111" s="117">
        <v>1</v>
      </c>
      <c r="F111" s="117">
        <v>6</v>
      </c>
      <c r="G111" s="151" t="s">
        <v>266</v>
      </c>
    </row>
    <row r="112" spans="1:7">
      <c r="A112" s="117" t="s">
        <v>398</v>
      </c>
      <c r="B112" s="117" t="s">
        <v>281</v>
      </c>
      <c r="C112" s="117" t="str">
        <f>IF(補助対象予定経費!I46="","",補助対象予定経費!I46)</f>
        <v/>
      </c>
      <c r="D112" s="117" t="s">
        <v>272</v>
      </c>
      <c r="E112" s="117">
        <v>1</v>
      </c>
      <c r="F112" s="117">
        <v>7</v>
      </c>
      <c r="G112" s="151" t="s">
        <v>266</v>
      </c>
    </row>
    <row r="113" spans="1:7">
      <c r="A113" s="117" t="s">
        <v>399</v>
      </c>
      <c r="B113" s="117" t="s">
        <v>154</v>
      </c>
      <c r="C113" s="117" t="str">
        <f>IF(補助対象予定経費!D47="","",補助対象予定経費!D47)</f>
        <v/>
      </c>
      <c r="D113" s="117" t="s">
        <v>272</v>
      </c>
      <c r="E113" s="117">
        <v>2</v>
      </c>
      <c r="F113" s="117">
        <v>8</v>
      </c>
      <c r="G113" s="151" t="s">
        <v>266</v>
      </c>
    </row>
    <row r="114" spans="1:7">
      <c r="A114" s="117" t="s">
        <v>400</v>
      </c>
      <c r="B114" s="117" t="s">
        <v>274</v>
      </c>
      <c r="C114" s="122" t="str">
        <f>IF(補助対象予定経費!E47="","",TEXT((補助対象予定経費!E47),"#,##0"))</f>
        <v/>
      </c>
      <c r="D114" s="117" t="s">
        <v>275</v>
      </c>
      <c r="E114" s="117">
        <v>2</v>
      </c>
      <c r="F114" s="117">
        <v>9</v>
      </c>
      <c r="G114" s="151" t="s">
        <v>266</v>
      </c>
    </row>
    <row r="115" spans="1:7">
      <c r="A115" s="117" t="s">
        <v>401</v>
      </c>
      <c r="B115" s="117" t="s">
        <v>277</v>
      </c>
      <c r="C115" s="122" t="str">
        <f>IF(補助対象予定経費!F47="","",TEXT((補助対象予定経費!F47),"#,##0"))</f>
        <v/>
      </c>
      <c r="D115" s="117" t="s">
        <v>275</v>
      </c>
      <c r="E115" s="117">
        <v>2</v>
      </c>
      <c r="F115" s="117">
        <v>10</v>
      </c>
      <c r="G115" s="151" t="s">
        <v>266</v>
      </c>
    </row>
    <row r="116" spans="1:7">
      <c r="A116" s="117" t="s">
        <v>402</v>
      </c>
      <c r="B116" s="117" t="s">
        <v>279</v>
      </c>
      <c r="C116" s="117" t="str">
        <f>IF(補助対象予定経費!H47="","",補助対象予定経費!H47)</f>
        <v/>
      </c>
      <c r="D116" s="117" t="s">
        <v>272</v>
      </c>
      <c r="E116" s="117">
        <v>2</v>
      </c>
      <c r="F116" s="117">
        <v>11</v>
      </c>
      <c r="G116" s="151" t="s">
        <v>266</v>
      </c>
    </row>
    <row r="117" spans="1:7">
      <c r="A117" s="117" t="s">
        <v>403</v>
      </c>
      <c r="B117" s="117" t="s">
        <v>281</v>
      </c>
      <c r="C117" s="117" t="str">
        <f>IF(補助対象予定経費!I47="","",補助対象予定経費!I47)</f>
        <v/>
      </c>
      <c r="D117" s="117" t="s">
        <v>272</v>
      </c>
      <c r="E117" s="117">
        <v>2</v>
      </c>
      <c r="F117" s="117">
        <v>12</v>
      </c>
      <c r="G117" s="151" t="s">
        <v>266</v>
      </c>
    </row>
    <row r="118" spans="1:7">
      <c r="A118" s="117" t="s">
        <v>404</v>
      </c>
      <c r="B118" s="117" t="s">
        <v>154</v>
      </c>
      <c r="C118" s="117" t="str">
        <f>IF(補助対象予定経費!D48="","",補助対象予定経費!D48)</f>
        <v/>
      </c>
      <c r="D118" s="117" t="s">
        <v>272</v>
      </c>
      <c r="E118" s="117">
        <v>3</v>
      </c>
      <c r="F118" s="117">
        <v>13</v>
      </c>
      <c r="G118" s="151" t="s">
        <v>266</v>
      </c>
    </row>
    <row r="119" spans="1:7">
      <c r="A119" s="117" t="s">
        <v>405</v>
      </c>
      <c r="B119" s="117" t="s">
        <v>274</v>
      </c>
      <c r="C119" s="122" t="str">
        <f>IF(補助対象予定経費!E48="","",TEXT((補助対象予定経費!E48),"#,##0"))</f>
        <v/>
      </c>
      <c r="D119" s="117" t="s">
        <v>275</v>
      </c>
      <c r="E119" s="117">
        <v>3</v>
      </c>
      <c r="F119" s="117">
        <v>14</v>
      </c>
      <c r="G119" s="151" t="s">
        <v>266</v>
      </c>
    </row>
    <row r="120" spans="1:7">
      <c r="A120" s="117" t="s">
        <v>406</v>
      </c>
      <c r="B120" s="117" t="s">
        <v>277</v>
      </c>
      <c r="C120" s="122" t="str">
        <f>IF(補助対象予定経費!F48="","",TEXT((補助対象予定経費!F48),"#,##0"))</f>
        <v/>
      </c>
      <c r="D120" s="117" t="s">
        <v>275</v>
      </c>
      <c r="E120" s="117">
        <v>3</v>
      </c>
      <c r="F120" s="117">
        <v>15</v>
      </c>
      <c r="G120" s="151" t="s">
        <v>266</v>
      </c>
    </row>
    <row r="121" spans="1:7">
      <c r="A121" s="117" t="s">
        <v>407</v>
      </c>
      <c r="B121" s="117" t="s">
        <v>279</v>
      </c>
      <c r="C121" s="117" t="str">
        <f>IF(補助対象予定経費!H48="","",補助対象予定経費!H48)</f>
        <v/>
      </c>
      <c r="D121" s="117" t="s">
        <v>272</v>
      </c>
      <c r="E121" s="117">
        <v>3</v>
      </c>
      <c r="F121" s="117">
        <v>16</v>
      </c>
      <c r="G121" s="151" t="s">
        <v>266</v>
      </c>
    </row>
    <row r="122" spans="1:7">
      <c r="A122" s="117" t="s">
        <v>408</v>
      </c>
      <c r="B122" s="117" t="s">
        <v>281</v>
      </c>
      <c r="C122" s="117" t="str">
        <f>IF(補助対象予定経費!I48="","",補助対象予定経費!I48)</f>
        <v/>
      </c>
      <c r="D122" s="117" t="s">
        <v>272</v>
      </c>
      <c r="E122" s="117">
        <v>3</v>
      </c>
      <c r="F122" s="117">
        <v>17</v>
      </c>
      <c r="G122" s="151" t="s">
        <v>266</v>
      </c>
    </row>
    <row r="123" spans="1:7">
      <c r="A123" s="117" t="s">
        <v>409</v>
      </c>
      <c r="B123" s="117" t="s">
        <v>154</v>
      </c>
      <c r="C123" s="117" t="str">
        <f>IF(補助対象予定経費!D49="","",補助対象予定経費!D49)</f>
        <v/>
      </c>
      <c r="D123" s="117" t="s">
        <v>272</v>
      </c>
      <c r="E123" s="117">
        <v>4</v>
      </c>
      <c r="F123" s="117">
        <v>18</v>
      </c>
      <c r="G123" s="151" t="s">
        <v>266</v>
      </c>
    </row>
    <row r="124" spans="1:7">
      <c r="A124" s="117" t="s">
        <v>410</v>
      </c>
      <c r="B124" s="117" t="s">
        <v>274</v>
      </c>
      <c r="C124" s="122" t="str">
        <f>IF(補助対象予定経費!E49="","",TEXT((補助対象予定経費!E49),"#,##0"))</f>
        <v/>
      </c>
      <c r="D124" s="117" t="s">
        <v>275</v>
      </c>
      <c r="E124" s="117">
        <v>4</v>
      </c>
      <c r="F124" s="117">
        <v>19</v>
      </c>
      <c r="G124" s="151" t="s">
        <v>266</v>
      </c>
    </row>
    <row r="125" spans="1:7">
      <c r="A125" s="117" t="s">
        <v>411</v>
      </c>
      <c r="B125" s="117" t="s">
        <v>277</v>
      </c>
      <c r="C125" s="122" t="str">
        <f>IF(補助対象予定経費!F49="","",TEXT((補助対象予定経費!F49),"#,##0"))</f>
        <v/>
      </c>
      <c r="D125" s="117" t="s">
        <v>275</v>
      </c>
      <c r="E125" s="117">
        <v>4</v>
      </c>
      <c r="F125" s="117">
        <v>20</v>
      </c>
      <c r="G125" s="151" t="s">
        <v>266</v>
      </c>
    </row>
    <row r="126" spans="1:7">
      <c r="A126" s="117" t="s">
        <v>412</v>
      </c>
      <c r="B126" s="117" t="s">
        <v>279</v>
      </c>
      <c r="C126" s="117" t="str">
        <f>IF(補助対象予定経費!H49="","",補助対象予定経費!H49)</f>
        <v/>
      </c>
      <c r="D126" s="117" t="s">
        <v>272</v>
      </c>
      <c r="E126" s="117">
        <v>4</v>
      </c>
      <c r="F126" s="117">
        <v>21</v>
      </c>
      <c r="G126" s="151" t="s">
        <v>266</v>
      </c>
    </row>
    <row r="127" spans="1:7">
      <c r="A127" s="117" t="s">
        <v>413</v>
      </c>
      <c r="B127" s="117" t="s">
        <v>281</v>
      </c>
      <c r="C127" s="117" t="str">
        <f>IF(補助対象予定経費!I49="","",補助対象予定経費!I49)</f>
        <v/>
      </c>
      <c r="D127" s="117" t="s">
        <v>272</v>
      </c>
      <c r="E127" s="117">
        <v>4</v>
      </c>
      <c r="F127" s="117">
        <v>22</v>
      </c>
      <c r="G127" s="151" t="s">
        <v>266</v>
      </c>
    </row>
    <row r="128" spans="1:7">
      <c r="A128" s="117" t="s">
        <v>414</v>
      </c>
      <c r="B128" s="117" t="s">
        <v>154</v>
      </c>
      <c r="C128" s="117" t="str">
        <f>IF(補助対象予定経費!D50="","",補助対象予定経費!D50)</f>
        <v/>
      </c>
      <c r="D128" s="117" t="s">
        <v>272</v>
      </c>
      <c r="E128" s="117">
        <v>5</v>
      </c>
      <c r="F128" s="117">
        <v>23</v>
      </c>
      <c r="G128" s="151" t="s">
        <v>266</v>
      </c>
    </row>
    <row r="129" spans="1:7">
      <c r="A129" s="117" t="s">
        <v>415</v>
      </c>
      <c r="B129" s="117" t="s">
        <v>274</v>
      </c>
      <c r="C129" s="122" t="str">
        <f>IF(補助対象予定経費!E50="","",TEXT((補助対象予定経費!E50),"#,##0"))</f>
        <v/>
      </c>
      <c r="D129" s="117" t="s">
        <v>275</v>
      </c>
      <c r="E129" s="117">
        <v>5</v>
      </c>
      <c r="F129" s="117">
        <v>24</v>
      </c>
      <c r="G129" s="151" t="s">
        <v>266</v>
      </c>
    </row>
    <row r="130" spans="1:7">
      <c r="A130" s="117" t="s">
        <v>416</v>
      </c>
      <c r="B130" s="117" t="s">
        <v>277</v>
      </c>
      <c r="C130" s="122" t="str">
        <f>IF(補助対象予定経費!F50="","",TEXT((補助対象予定経費!F50),"#,##0"))</f>
        <v/>
      </c>
      <c r="D130" s="117" t="s">
        <v>275</v>
      </c>
      <c r="E130" s="117">
        <v>5</v>
      </c>
      <c r="F130" s="117">
        <v>25</v>
      </c>
      <c r="G130" s="151" t="s">
        <v>266</v>
      </c>
    </row>
    <row r="131" spans="1:7">
      <c r="A131" s="117" t="s">
        <v>417</v>
      </c>
      <c r="B131" s="117" t="s">
        <v>279</v>
      </c>
      <c r="C131" s="117" t="str">
        <f>IF(補助対象予定経費!H50="","",補助対象予定経費!H50)</f>
        <v/>
      </c>
      <c r="D131" s="117" t="s">
        <v>272</v>
      </c>
      <c r="E131" s="117">
        <v>5</v>
      </c>
      <c r="F131" s="117">
        <v>26</v>
      </c>
      <c r="G131" s="151" t="s">
        <v>266</v>
      </c>
    </row>
    <row r="132" spans="1:7">
      <c r="A132" s="117" t="s">
        <v>418</v>
      </c>
      <c r="B132" s="117" t="s">
        <v>281</v>
      </c>
      <c r="C132" s="117" t="str">
        <f>IF(補助対象予定経費!I50="","",補助対象予定経費!I50)</f>
        <v/>
      </c>
      <c r="D132" s="117" t="s">
        <v>272</v>
      </c>
      <c r="E132" s="117">
        <v>5</v>
      </c>
      <c r="F132" s="117">
        <v>27</v>
      </c>
      <c r="G132" s="151" t="s">
        <v>266</v>
      </c>
    </row>
    <row r="133" spans="1:7" hidden="1">
      <c r="A133" s="117" t="s">
        <v>419</v>
      </c>
      <c r="B133" s="117" t="s">
        <v>420</v>
      </c>
      <c r="C133" s="117" t="s">
        <v>269</v>
      </c>
      <c r="D133" s="117" t="s">
        <v>270</v>
      </c>
      <c r="E133" s="117">
        <v>0</v>
      </c>
      <c r="F133" s="117">
        <v>28</v>
      </c>
      <c r="G133" s="151" t="s">
        <v>266</v>
      </c>
    </row>
    <row r="134" spans="1:7">
      <c r="A134" s="117" t="s">
        <v>421</v>
      </c>
      <c r="B134" s="117" t="s">
        <v>311</v>
      </c>
      <c r="C134" s="122" t="str">
        <f>IF(補助対象予定経費!E18="","",TEXT((補助対象予定経費!E18),"#,##0"))</f>
        <v>0</v>
      </c>
      <c r="D134" s="117" t="s">
        <v>275</v>
      </c>
      <c r="E134" s="117">
        <v>1</v>
      </c>
      <c r="F134" s="117">
        <v>29</v>
      </c>
      <c r="G134" s="151" t="s">
        <v>266</v>
      </c>
    </row>
    <row r="135" spans="1:7">
      <c r="A135" s="117" t="s">
        <v>422</v>
      </c>
      <c r="B135" s="117" t="s">
        <v>313</v>
      </c>
      <c r="C135" s="122" t="str">
        <f>IF(補助対象予定経費!F18="","",TEXT((補助対象予定経費!F18),"#,##0"))</f>
        <v>0</v>
      </c>
      <c r="D135" s="117" t="s">
        <v>275</v>
      </c>
      <c r="E135" s="117">
        <v>1</v>
      </c>
      <c r="F135" s="117">
        <v>30</v>
      </c>
      <c r="G135" s="151" t="s">
        <v>266</v>
      </c>
    </row>
    <row r="136" spans="1:7">
      <c r="A136" s="117" t="s">
        <v>423</v>
      </c>
      <c r="B136" s="117" t="s">
        <v>315</v>
      </c>
      <c r="C136" s="122" t="str">
        <f>IF(補助対象予定経費!G18="","",TEXT((補助対象予定経費!G18),"#,##0"))</f>
        <v>0</v>
      </c>
      <c r="D136" s="117" t="s">
        <v>275</v>
      </c>
      <c r="E136" s="117">
        <v>1</v>
      </c>
      <c r="F136" s="117">
        <v>31</v>
      </c>
      <c r="G136" s="151" t="s">
        <v>266</v>
      </c>
    </row>
    <row r="137" spans="1:7">
      <c r="A137" s="117" t="s">
        <v>424</v>
      </c>
      <c r="B137" s="117" t="s">
        <v>317</v>
      </c>
      <c r="C137" s="117" t="str">
        <f>IF(補助対象予定経費!I18="","",補助対象予定経費!I18)</f>
        <v/>
      </c>
      <c r="D137" s="117" t="s">
        <v>272</v>
      </c>
      <c r="E137" s="117">
        <v>1</v>
      </c>
      <c r="F137" s="117">
        <v>32</v>
      </c>
      <c r="G137" s="151" t="s">
        <v>266</v>
      </c>
    </row>
    <row r="138" spans="1:7">
      <c r="A138" s="117" t="s">
        <v>425</v>
      </c>
      <c r="B138" s="117" t="s">
        <v>319</v>
      </c>
      <c r="C138" s="117" t="str">
        <f>IF(補助対象予定経費!H18="","",補助対象予定経費!H18)</f>
        <v/>
      </c>
      <c r="D138" s="117" t="s">
        <v>272</v>
      </c>
      <c r="E138" s="117">
        <v>1</v>
      </c>
      <c r="F138" s="117">
        <v>33</v>
      </c>
      <c r="G138" s="151" t="s">
        <v>266</v>
      </c>
    </row>
    <row r="139" spans="1:7">
      <c r="A139" s="117" t="s">
        <v>426</v>
      </c>
      <c r="B139" s="117" t="s">
        <v>427</v>
      </c>
      <c r="C139" s="117" t="str">
        <f>IF(補助対象予定経費!D19="","",補助対象予定経費!D19)</f>
        <v/>
      </c>
      <c r="D139" s="117" t="s">
        <v>264</v>
      </c>
      <c r="E139" s="117" t="s">
        <v>265</v>
      </c>
      <c r="F139" s="117">
        <v>1</v>
      </c>
      <c r="G139" s="151" t="s">
        <v>266</v>
      </c>
    </row>
    <row r="140" spans="1:7" hidden="1">
      <c r="A140" s="117" t="s">
        <v>428</v>
      </c>
      <c r="B140" s="117" t="s">
        <v>143</v>
      </c>
      <c r="C140" s="117" t="s">
        <v>269</v>
      </c>
      <c r="D140" s="117" t="s">
        <v>270</v>
      </c>
      <c r="E140" s="117">
        <v>0</v>
      </c>
      <c r="F140" s="117">
        <v>2</v>
      </c>
      <c r="G140" s="151" t="s">
        <v>266</v>
      </c>
    </row>
    <row r="141" spans="1:7">
      <c r="A141" s="117" t="s">
        <v>429</v>
      </c>
      <c r="B141" s="117" t="s">
        <v>154</v>
      </c>
      <c r="C141" s="117" t="str">
        <f>IF(補助対象予定経費!D51="","",補助対象予定経費!D51)</f>
        <v/>
      </c>
      <c r="D141" s="117" t="s">
        <v>272</v>
      </c>
      <c r="E141" s="117">
        <v>1</v>
      </c>
      <c r="F141" s="117">
        <v>3</v>
      </c>
      <c r="G141" s="151" t="s">
        <v>266</v>
      </c>
    </row>
    <row r="142" spans="1:7">
      <c r="A142" s="117" t="s">
        <v>430</v>
      </c>
      <c r="B142" s="117" t="s">
        <v>274</v>
      </c>
      <c r="C142" s="122" t="str">
        <f>IF(補助対象予定経費!E51="","",TEXT((補助対象予定経費!E51),"#,##0"))</f>
        <v/>
      </c>
      <c r="D142" s="117" t="s">
        <v>275</v>
      </c>
      <c r="E142" s="117">
        <v>1</v>
      </c>
      <c r="F142" s="117">
        <v>4</v>
      </c>
      <c r="G142" s="151" t="s">
        <v>266</v>
      </c>
    </row>
    <row r="143" spans="1:7">
      <c r="A143" s="117" t="s">
        <v>431</v>
      </c>
      <c r="B143" s="117" t="s">
        <v>277</v>
      </c>
      <c r="C143" s="122" t="str">
        <f>IF(補助対象予定経費!F51="","",TEXT((補助対象予定経費!F51),"#,##0"))</f>
        <v/>
      </c>
      <c r="D143" s="117" t="s">
        <v>275</v>
      </c>
      <c r="E143" s="117">
        <v>1</v>
      </c>
      <c r="F143" s="117">
        <v>5</v>
      </c>
      <c r="G143" s="151" t="s">
        <v>266</v>
      </c>
    </row>
    <row r="144" spans="1:7">
      <c r="A144" s="117" t="s">
        <v>432</v>
      </c>
      <c r="B144" s="117" t="s">
        <v>279</v>
      </c>
      <c r="C144" s="117" t="str">
        <f>IF(補助対象予定経費!H51="","",補助対象予定経費!H51)</f>
        <v/>
      </c>
      <c r="D144" s="117" t="s">
        <v>272</v>
      </c>
      <c r="E144" s="117">
        <v>1</v>
      </c>
      <c r="F144" s="117">
        <v>6</v>
      </c>
      <c r="G144" s="151" t="s">
        <v>266</v>
      </c>
    </row>
    <row r="145" spans="1:7">
      <c r="A145" s="117" t="s">
        <v>433</v>
      </c>
      <c r="B145" s="117" t="s">
        <v>281</v>
      </c>
      <c r="C145" s="117" t="str">
        <f>IF(補助対象予定経費!I51="","",補助対象予定経費!I51)</f>
        <v/>
      </c>
      <c r="D145" s="117" t="s">
        <v>272</v>
      </c>
      <c r="E145" s="117">
        <v>1</v>
      </c>
      <c r="F145" s="117">
        <v>7</v>
      </c>
      <c r="G145" s="151" t="s">
        <v>266</v>
      </c>
    </row>
    <row r="146" spans="1:7">
      <c r="A146" s="117" t="s">
        <v>434</v>
      </c>
      <c r="B146" s="117" t="s">
        <v>154</v>
      </c>
      <c r="C146" s="117" t="str">
        <f>IF(補助対象予定経費!D52="","",補助対象予定経費!D52)</f>
        <v/>
      </c>
      <c r="D146" s="117" t="s">
        <v>272</v>
      </c>
      <c r="E146" s="117">
        <v>2</v>
      </c>
      <c r="F146" s="117">
        <v>8</v>
      </c>
      <c r="G146" s="151" t="s">
        <v>266</v>
      </c>
    </row>
    <row r="147" spans="1:7">
      <c r="A147" s="117" t="s">
        <v>435</v>
      </c>
      <c r="B147" s="117" t="s">
        <v>274</v>
      </c>
      <c r="C147" s="122" t="str">
        <f>IF(補助対象予定経費!E52="","",TEXT((補助対象予定経費!E52),"#,##0"))</f>
        <v/>
      </c>
      <c r="D147" s="117" t="s">
        <v>275</v>
      </c>
      <c r="E147" s="117">
        <v>2</v>
      </c>
      <c r="F147" s="117">
        <v>9</v>
      </c>
      <c r="G147" s="151" t="s">
        <v>266</v>
      </c>
    </row>
    <row r="148" spans="1:7">
      <c r="A148" s="117" t="s">
        <v>436</v>
      </c>
      <c r="B148" s="117" t="s">
        <v>277</v>
      </c>
      <c r="C148" s="122" t="str">
        <f>IF(補助対象予定経費!F52="","",TEXT((補助対象予定経費!F52),"#,##0"))</f>
        <v/>
      </c>
      <c r="D148" s="117" t="s">
        <v>275</v>
      </c>
      <c r="E148" s="117">
        <v>2</v>
      </c>
      <c r="F148" s="117">
        <v>10</v>
      </c>
      <c r="G148" s="151" t="s">
        <v>266</v>
      </c>
    </row>
    <row r="149" spans="1:7">
      <c r="A149" s="117" t="s">
        <v>437</v>
      </c>
      <c r="B149" s="117" t="s">
        <v>279</v>
      </c>
      <c r="C149" s="117" t="str">
        <f>IF(補助対象予定経費!H52="","",補助対象予定経費!H52)</f>
        <v/>
      </c>
      <c r="D149" s="117" t="s">
        <v>272</v>
      </c>
      <c r="E149" s="117">
        <v>2</v>
      </c>
      <c r="F149" s="117">
        <v>11</v>
      </c>
      <c r="G149" s="151" t="s">
        <v>266</v>
      </c>
    </row>
    <row r="150" spans="1:7">
      <c r="A150" s="117" t="s">
        <v>438</v>
      </c>
      <c r="B150" s="117" t="s">
        <v>281</v>
      </c>
      <c r="C150" s="117" t="str">
        <f>IF(補助対象予定経費!I52="","",補助対象予定経費!I52)</f>
        <v/>
      </c>
      <c r="D150" s="117" t="s">
        <v>272</v>
      </c>
      <c r="E150" s="117">
        <v>2</v>
      </c>
      <c r="F150" s="117">
        <v>12</v>
      </c>
      <c r="G150" s="151" t="s">
        <v>266</v>
      </c>
    </row>
    <row r="151" spans="1:7">
      <c r="A151" s="117" t="s">
        <v>439</v>
      </c>
      <c r="B151" s="117" t="s">
        <v>154</v>
      </c>
      <c r="C151" s="117" t="str">
        <f>IF(補助対象予定経費!D53="","",補助対象予定経費!D53)</f>
        <v/>
      </c>
      <c r="D151" s="117" t="s">
        <v>272</v>
      </c>
      <c r="E151" s="117">
        <v>3</v>
      </c>
      <c r="F151" s="117">
        <v>13</v>
      </c>
      <c r="G151" s="151" t="s">
        <v>266</v>
      </c>
    </row>
    <row r="152" spans="1:7">
      <c r="A152" s="117" t="s">
        <v>440</v>
      </c>
      <c r="B152" s="117" t="s">
        <v>274</v>
      </c>
      <c r="C152" s="122" t="str">
        <f>IF(補助対象予定経費!E53="","",TEXT((補助対象予定経費!E53),"#,##0"))</f>
        <v/>
      </c>
      <c r="D152" s="117" t="s">
        <v>275</v>
      </c>
      <c r="E152" s="117">
        <v>3</v>
      </c>
      <c r="F152" s="117">
        <v>14</v>
      </c>
      <c r="G152" s="151" t="s">
        <v>266</v>
      </c>
    </row>
    <row r="153" spans="1:7">
      <c r="A153" s="117" t="s">
        <v>441</v>
      </c>
      <c r="B153" s="117" t="s">
        <v>277</v>
      </c>
      <c r="C153" s="122" t="str">
        <f>IF(補助対象予定経費!F53="","",TEXT((補助対象予定経費!F53),"#,##0"))</f>
        <v/>
      </c>
      <c r="D153" s="117" t="s">
        <v>275</v>
      </c>
      <c r="E153" s="117">
        <v>3</v>
      </c>
      <c r="F153" s="117">
        <v>15</v>
      </c>
      <c r="G153" s="151" t="s">
        <v>266</v>
      </c>
    </row>
    <row r="154" spans="1:7">
      <c r="A154" s="117" t="s">
        <v>442</v>
      </c>
      <c r="B154" s="117" t="s">
        <v>279</v>
      </c>
      <c r="C154" s="117" t="str">
        <f>IF(補助対象予定経費!H53="","",補助対象予定経費!H53)</f>
        <v/>
      </c>
      <c r="D154" s="117" t="s">
        <v>272</v>
      </c>
      <c r="E154" s="117">
        <v>3</v>
      </c>
      <c r="F154" s="117">
        <v>16</v>
      </c>
      <c r="G154" s="151" t="s">
        <v>266</v>
      </c>
    </row>
    <row r="155" spans="1:7">
      <c r="A155" s="117" t="s">
        <v>443</v>
      </c>
      <c r="B155" s="117" t="s">
        <v>281</v>
      </c>
      <c r="C155" s="117" t="str">
        <f>IF(補助対象予定経費!I53="","",補助対象予定経費!I53)</f>
        <v/>
      </c>
      <c r="D155" s="117" t="s">
        <v>272</v>
      </c>
      <c r="E155" s="117">
        <v>3</v>
      </c>
      <c r="F155" s="117">
        <v>17</v>
      </c>
      <c r="G155" s="151" t="s">
        <v>266</v>
      </c>
    </row>
    <row r="156" spans="1:7">
      <c r="A156" s="117" t="s">
        <v>444</v>
      </c>
      <c r="B156" s="117" t="s">
        <v>154</v>
      </c>
      <c r="C156" s="117" t="str">
        <f>IF(補助対象予定経費!D54="","",補助対象予定経費!D54)</f>
        <v/>
      </c>
      <c r="D156" s="117" t="s">
        <v>272</v>
      </c>
      <c r="E156" s="117">
        <v>4</v>
      </c>
      <c r="F156" s="117">
        <v>18</v>
      </c>
      <c r="G156" s="151" t="s">
        <v>266</v>
      </c>
    </row>
    <row r="157" spans="1:7">
      <c r="A157" s="117" t="s">
        <v>445</v>
      </c>
      <c r="B157" s="117" t="s">
        <v>274</v>
      </c>
      <c r="C157" s="122" t="str">
        <f>IF(補助対象予定経費!E54="","",TEXT((補助対象予定経費!E54),"#,##0"))</f>
        <v/>
      </c>
      <c r="D157" s="117" t="s">
        <v>275</v>
      </c>
      <c r="E157" s="117">
        <v>4</v>
      </c>
      <c r="F157" s="117">
        <v>19</v>
      </c>
      <c r="G157" s="151" t="s">
        <v>266</v>
      </c>
    </row>
    <row r="158" spans="1:7">
      <c r="A158" s="117" t="s">
        <v>446</v>
      </c>
      <c r="B158" s="117" t="s">
        <v>277</v>
      </c>
      <c r="C158" s="122" t="str">
        <f>IF(補助対象予定経費!F54="","",TEXT((補助対象予定経費!F54),"#,##0"))</f>
        <v/>
      </c>
      <c r="D158" s="117" t="s">
        <v>275</v>
      </c>
      <c r="E158" s="117">
        <v>4</v>
      </c>
      <c r="F158" s="117">
        <v>20</v>
      </c>
      <c r="G158" s="151" t="s">
        <v>266</v>
      </c>
    </row>
    <row r="159" spans="1:7">
      <c r="A159" s="117" t="s">
        <v>447</v>
      </c>
      <c r="B159" s="117" t="s">
        <v>279</v>
      </c>
      <c r="C159" s="117" t="str">
        <f>IF(補助対象予定経費!H54="","",補助対象予定経費!H54)</f>
        <v/>
      </c>
      <c r="D159" s="117" t="s">
        <v>272</v>
      </c>
      <c r="E159" s="117">
        <v>4</v>
      </c>
      <c r="F159" s="117">
        <v>21</v>
      </c>
      <c r="G159" s="151" t="s">
        <v>266</v>
      </c>
    </row>
    <row r="160" spans="1:7">
      <c r="A160" s="117" t="s">
        <v>448</v>
      </c>
      <c r="B160" s="117" t="s">
        <v>281</v>
      </c>
      <c r="C160" s="117" t="str">
        <f>IF(補助対象予定経費!I54="","",補助対象予定経費!I54)</f>
        <v/>
      </c>
      <c r="D160" s="117" t="s">
        <v>272</v>
      </c>
      <c r="E160" s="117">
        <v>4</v>
      </c>
      <c r="F160" s="117">
        <v>22</v>
      </c>
      <c r="G160" s="151" t="s">
        <v>266</v>
      </c>
    </row>
    <row r="161" spans="1:7">
      <c r="A161" s="117" t="s">
        <v>449</v>
      </c>
      <c r="B161" s="117" t="s">
        <v>154</v>
      </c>
      <c r="C161" s="117" t="str">
        <f>IF(補助対象予定経費!D55="","",補助対象予定経費!D55)</f>
        <v/>
      </c>
      <c r="D161" s="117" t="s">
        <v>272</v>
      </c>
      <c r="E161" s="117">
        <v>5</v>
      </c>
      <c r="F161" s="117">
        <v>23</v>
      </c>
      <c r="G161" s="151" t="s">
        <v>266</v>
      </c>
    </row>
    <row r="162" spans="1:7">
      <c r="A162" s="117" t="s">
        <v>450</v>
      </c>
      <c r="B162" s="117" t="s">
        <v>274</v>
      </c>
      <c r="C162" s="122" t="str">
        <f>IF(補助対象予定経費!E55="","",TEXT((補助対象予定経費!E55),"#,##0"))</f>
        <v/>
      </c>
      <c r="D162" s="117" t="s">
        <v>275</v>
      </c>
      <c r="E162" s="117">
        <v>5</v>
      </c>
      <c r="F162" s="117">
        <v>24</v>
      </c>
      <c r="G162" s="151" t="s">
        <v>266</v>
      </c>
    </row>
    <row r="163" spans="1:7">
      <c r="A163" s="117" t="s">
        <v>451</v>
      </c>
      <c r="B163" s="117" t="s">
        <v>277</v>
      </c>
      <c r="C163" s="122" t="str">
        <f>IF(補助対象予定経費!F55="","",TEXT((補助対象予定経費!F55),"#,##0"))</f>
        <v/>
      </c>
      <c r="D163" s="117" t="s">
        <v>275</v>
      </c>
      <c r="E163" s="117">
        <v>5</v>
      </c>
      <c r="F163" s="117">
        <v>25</v>
      </c>
      <c r="G163" s="151" t="s">
        <v>266</v>
      </c>
    </row>
    <row r="164" spans="1:7">
      <c r="A164" s="117" t="s">
        <v>452</v>
      </c>
      <c r="B164" s="117" t="s">
        <v>279</v>
      </c>
      <c r="C164" s="117" t="str">
        <f>IF(補助対象予定経費!H55="","",補助対象予定経費!H55)</f>
        <v/>
      </c>
      <c r="D164" s="117" t="s">
        <v>272</v>
      </c>
      <c r="E164" s="117">
        <v>5</v>
      </c>
      <c r="F164" s="117">
        <v>26</v>
      </c>
      <c r="G164" s="151" t="s">
        <v>266</v>
      </c>
    </row>
    <row r="165" spans="1:7">
      <c r="A165" s="117" t="s">
        <v>453</v>
      </c>
      <c r="B165" s="117" t="s">
        <v>281</v>
      </c>
      <c r="C165" s="117" t="str">
        <f>IF(補助対象予定経費!I55="","",補助対象予定経費!I55)</f>
        <v/>
      </c>
      <c r="D165" s="117" t="s">
        <v>272</v>
      </c>
      <c r="E165" s="117">
        <v>5</v>
      </c>
      <c r="F165" s="117">
        <v>27</v>
      </c>
      <c r="G165" s="151" t="s">
        <v>266</v>
      </c>
    </row>
    <row r="166" spans="1:7" hidden="1">
      <c r="A166" s="117" t="s">
        <v>454</v>
      </c>
      <c r="B166" s="117" t="s">
        <v>455</v>
      </c>
      <c r="C166" s="117" t="s">
        <v>269</v>
      </c>
      <c r="D166" s="117" t="s">
        <v>270</v>
      </c>
      <c r="E166" s="117">
        <v>0</v>
      </c>
      <c r="F166" s="117">
        <v>28</v>
      </c>
      <c r="G166" s="151" t="s">
        <v>266</v>
      </c>
    </row>
    <row r="167" spans="1:7">
      <c r="A167" s="117" t="s">
        <v>456</v>
      </c>
      <c r="B167" s="117" t="s">
        <v>311</v>
      </c>
      <c r="C167" s="122" t="str">
        <f>IF(補助対象予定経費!E19="","",TEXT((補助対象予定経費!E19),"#,##0"))</f>
        <v>0</v>
      </c>
      <c r="D167" s="117" t="s">
        <v>275</v>
      </c>
      <c r="E167" s="117">
        <v>1</v>
      </c>
      <c r="F167" s="117">
        <v>29</v>
      </c>
      <c r="G167" s="151" t="s">
        <v>266</v>
      </c>
    </row>
    <row r="168" spans="1:7">
      <c r="A168" s="117" t="s">
        <v>457</v>
      </c>
      <c r="B168" s="117" t="s">
        <v>313</v>
      </c>
      <c r="C168" s="122" t="str">
        <f>IF(補助対象予定経費!F19="","",TEXT((補助対象予定経費!F19),"#,##0"))</f>
        <v>0</v>
      </c>
      <c r="D168" s="117" t="s">
        <v>275</v>
      </c>
      <c r="E168" s="117">
        <v>1</v>
      </c>
      <c r="F168" s="117">
        <v>30</v>
      </c>
      <c r="G168" s="151" t="s">
        <v>266</v>
      </c>
    </row>
    <row r="169" spans="1:7">
      <c r="A169" s="117" t="s">
        <v>458</v>
      </c>
      <c r="B169" s="117" t="s">
        <v>315</v>
      </c>
      <c r="C169" s="122" t="str">
        <f>IF(補助対象予定経費!G19="","",TEXT((補助対象予定経費!G19),"#,##0"))</f>
        <v>0</v>
      </c>
      <c r="D169" s="117" t="s">
        <v>275</v>
      </c>
      <c r="E169" s="117">
        <v>1</v>
      </c>
      <c r="F169" s="117">
        <v>31</v>
      </c>
      <c r="G169" s="151" t="s">
        <v>266</v>
      </c>
    </row>
    <row r="170" spans="1:7">
      <c r="A170" s="117" t="s">
        <v>459</v>
      </c>
      <c r="B170" s="117" t="s">
        <v>317</v>
      </c>
      <c r="C170" s="117" t="str">
        <f>IF(補助対象予定経費!I19="","",補助対象予定経費!I19)</f>
        <v/>
      </c>
      <c r="D170" s="117" t="s">
        <v>272</v>
      </c>
      <c r="E170" s="117">
        <v>1</v>
      </c>
      <c r="F170" s="117">
        <v>32</v>
      </c>
      <c r="G170" s="151" t="s">
        <v>266</v>
      </c>
    </row>
    <row r="171" spans="1:7">
      <c r="A171" s="117" t="s">
        <v>460</v>
      </c>
      <c r="B171" s="117" t="s">
        <v>319</v>
      </c>
      <c r="C171" s="117" t="str">
        <f>IF(補助対象予定経費!H19="","",補助対象予定経費!H19)</f>
        <v/>
      </c>
      <c r="D171" s="117" t="s">
        <v>272</v>
      </c>
      <c r="E171" s="117">
        <v>1</v>
      </c>
      <c r="F171" s="117">
        <v>33</v>
      </c>
      <c r="G171" s="151" t="s">
        <v>266</v>
      </c>
    </row>
    <row r="172" spans="1:7">
      <c r="A172" s="117" t="s">
        <v>461</v>
      </c>
      <c r="B172" s="117" t="s">
        <v>462</v>
      </c>
      <c r="C172" s="117" t="str">
        <f>IF(補助対象予定経費!D20="","",補助対象予定経費!D20)</f>
        <v/>
      </c>
      <c r="D172" s="117" t="s">
        <v>264</v>
      </c>
      <c r="E172" s="117" t="s">
        <v>265</v>
      </c>
      <c r="F172" s="117">
        <v>1</v>
      </c>
      <c r="G172" s="151" t="s">
        <v>266</v>
      </c>
    </row>
    <row r="173" spans="1:7" hidden="1">
      <c r="A173" s="117" t="s">
        <v>463</v>
      </c>
      <c r="B173" s="117" t="s">
        <v>144</v>
      </c>
      <c r="C173" s="117" t="s">
        <v>269</v>
      </c>
      <c r="D173" s="117" t="s">
        <v>270</v>
      </c>
      <c r="E173" s="117">
        <v>0</v>
      </c>
      <c r="F173" s="117">
        <v>2</v>
      </c>
      <c r="G173" s="151" t="s">
        <v>266</v>
      </c>
    </row>
    <row r="174" spans="1:7">
      <c r="A174" s="117" t="s">
        <v>464</v>
      </c>
      <c r="B174" s="117" t="s">
        <v>154</v>
      </c>
      <c r="C174" s="117" t="str">
        <f>IF(補助対象予定経費!D56="","",補助対象予定経費!D56)</f>
        <v/>
      </c>
      <c r="D174" s="117" t="s">
        <v>272</v>
      </c>
      <c r="E174" s="117">
        <v>1</v>
      </c>
      <c r="F174" s="117">
        <v>3</v>
      </c>
      <c r="G174" s="151" t="s">
        <v>266</v>
      </c>
    </row>
    <row r="175" spans="1:7">
      <c r="A175" s="117" t="s">
        <v>465</v>
      </c>
      <c r="B175" s="117" t="s">
        <v>274</v>
      </c>
      <c r="C175" s="122" t="str">
        <f>IF(補助対象予定経費!E56="","",TEXT((補助対象予定経費!E56),"#,##0"))</f>
        <v/>
      </c>
      <c r="D175" s="117" t="s">
        <v>275</v>
      </c>
      <c r="E175" s="117">
        <v>1</v>
      </c>
      <c r="F175" s="117">
        <v>4</v>
      </c>
      <c r="G175" s="151" t="s">
        <v>266</v>
      </c>
    </row>
    <row r="176" spans="1:7">
      <c r="A176" s="117" t="s">
        <v>466</v>
      </c>
      <c r="B176" s="117" t="s">
        <v>277</v>
      </c>
      <c r="C176" s="122" t="str">
        <f>IF(補助対象予定経費!F56="","",TEXT((補助対象予定経費!F56),"#,##0"))</f>
        <v/>
      </c>
      <c r="D176" s="117" t="s">
        <v>275</v>
      </c>
      <c r="E176" s="117">
        <v>1</v>
      </c>
      <c r="F176" s="117">
        <v>5</v>
      </c>
      <c r="G176" s="151" t="s">
        <v>266</v>
      </c>
    </row>
    <row r="177" spans="1:7">
      <c r="A177" s="117" t="s">
        <v>467</v>
      </c>
      <c r="B177" s="117" t="s">
        <v>279</v>
      </c>
      <c r="C177" s="117" t="str">
        <f>IF(補助対象予定経費!H56="","",補助対象予定経費!H56)</f>
        <v/>
      </c>
      <c r="D177" s="117" t="s">
        <v>272</v>
      </c>
      <c r="E177" s="117">
        <v>1</v>
      </c>
      <c r="F177" s="117">
        <v>6</v>
      </c>
      <c r="G177" s="151" t="s">
        <v>266</v>
      </c>
    </row>
    <row r="178" spans="1:7">
      <c r="A178" s="117" t="s">
        <v>468</v>
      </c>
      <c r="B178" s="117" t="s">
        <v>281</v>
      </c>
      <c r="C178" s="117" t="str">
        <f>IF(補助対象予定経費!I56="","",補助対象予定経費!I56)</f>
        <v/>
      </c>
      <c r="D178" s="117" t="s">
        <v>272</v>
      </c>
      <c r="E178" s="117">
        <v>1</v>
      </c>
      <c r="F178" s="117">
        <v>7</v>
      </c>
      <c r="G178" s="151" t="s">
        <v>266</v>
      </c>
    </row>
    <row r="179" spans="1:7">
      <c r="A179" s="117" t="s">
        <v>469</v>
      </c>
      <c r="B179" s="117" t="s">
        <v>154</v>
      </c>
      <c r="C179" s="117" t="str">
        <f>IF(補助対象予定経費!D57="","",補助対象予定経費!D57)</f>
        <v/>
      </c>
      <c r="D179" s="117" t="s">
        <v>272</v>
      </c>
      <c r="E179" s="117">
        <v>2</v>
      </c>
      <c r="F179" s="117">
        <v>8</v>
      </c>
      <c r="G179" s="151" t="s">
        <v>266</v>
      </c>
    </row>
    <row r="180" spans="1:7">
      <c r="A180" s="117" t="s">
        <v>470</v>
      </c>
      <c r="B180" s="117" t="s">
        <v>274</v>
      </c>
      <c r="C180" s="122" t="str">
        <f>IF(補助対象予定経費!E57="","",TEXT((補助対象予定経費!E57),"#,##0"))</f>
        <v/>
      </c>
      <c r="D180" s="117" t="s">
        <v>275</v>
      </c>
      <c r="E180" s="117">
        <v>2</v>
      </c>
      <c r="F180" s="117">
        <v>9</v>
      </c>
      <c r="G180" s="151" t="s">
        <v>266</v>
      </c>
    </row>
    <row r="181" spans="1:7">
      <c r="A181" s="117" t="s">
        <v>471</v>
      </c>
      <c r="B181" s="117" t="s">
        <v>277</v>
      </c>
      <c r="C181" s="122" t="str">
        <f>IF(補助対象予定経費!F57="","",TEXT((補助対象予定経費!F57),"#,##0"))</f>
        <v/>
      </c>
      <c r="D181" s="117" t="s">
        <v>275</v>
      </c>
      <c r="E181" s="117">
        <v>2</v>
      </c>
      <c r="F181" s="117">
        <v>10</v>
      </c>
      <c r="G181" s="151" t="s">
        <v>266</v>
      </c>
    </row>
    <row r="182" spans="1:7">
      <c r="A182" s="117" t="s">
        <v>472</v>
      </c>
      <c r="B182" s="117" t="s">
        <v>279</v>
      </c>
      <c r="C182" s="117" t="str">
        <f>IF(補助対象予定経費!H57="","",補助対象予定経費!H57)</f>
        <v/>
      </c>
      <c r="D182" s="117" t="s">
        <v>272</v>
      </c>
      <c r="E182" s="117">
        <v>2</v>
      </c>
      <c r="F182" s="117">
        <v>11</v>
      </c>
      <c r="G182" s="151" t="s">
        <v>266</v>
      </c>
    </row>
    <row r="183" spans="1:7">
      <c r="A183" s="117" t="s">
        <v>473</v>
      </c>
      <c r="B183" s="117" t="s">
        <v>281</v>
      </c>
      <c r="C183" s="117" t="str">
        <f>IF(補助対象予定経費!I57="","",補助対象予定経費!I57)</f>
        <v/>
      </c>
      <c r="D183" s="117" t="s">
        <v>272</v>
      </c>
      <c r="E183" s="117">
        <v>2</v>
      </c>
      <c r="F183" s="117">
        <v>12</v>
      </c>
      <c r="G183" s="151" t="s">
        <v>266</v>
      </c>
    </row>
    <row r="184" spans="1:7">
      <c r="A184" s="117" t="s">
        <v>474</v>
      </c>
      <c r="B184" s="117" t="s">
        <v>154</v>
      </c>
      <c r="C184" s="117" t="str">
        <f>IF(補助対象予定経費!D58="","",補助対象予定経費!D58)</f>
        <v/>
      </c>
      <c r="D184" s="117" t="s">
        <v>272</v>
      </c>
      <c r="E184" s="117">
        <v>3</v>
      </c>
      <c r="F184" s="117">
        <v>13</v>
      </c>
      <c r="G184" s="151" t="s">
        <v>266</v>
      </c>
    </row>
    <row r="185" spans="1:7">
      <c r="A185" s="117" t="s">
        <v>475</v>
      </c>
      <c r="B185" s="117" t="s">
        <v>274</v>
      </c>
      <c r="C185" s="122" t="str">
        <f>IF(補助対象予定経費!E58="","",TEXT((補助対象予定経費!E58),"#,##0"))</f>
        <v/>
      </c>
      <c r="D185" s="117" t="s">
        <v>275</v>
      </c>
      <c r="E185" s="117">
        <v>3</v>
      </c>
      <c r="F185" s="117">
        <v>14</v>
      </c>
      <c r="G185" s="151" t="s">
        <v>266</v>
      </c>
    </row>
    <row r="186" spans="1:7">
      <c r="A186" s="117" t="s">
        <v>476</v>
      </c>
      <c r="B186" s="117" t="s">
        <v>277</v>
      </c>
      <c r="C186" s="122" t="str">
        <f>IF(補助対象予定経費!F58="","",TEXT((補助対象予定経費!F58),"#,##0"))</f>
        <v/>
      </c>
      <c r="D186" s="117" t="s">
        <v>275</v>
      </c>
      <c r="E186" s="117">
        <v>3</v>
      </c>
      <c r="F186" s="117">
        <v>15</v>
      </c>
      <c r="G186" s="151" t="s">
        <v>266</v>
      </c>
    </row>
    <row r="187" spans="1:7">
      <c r="A187" s="117" t="s">
        <v>477</v>
      </c>
      <c r="B187" s="117" t="s">
        <v>279</v>
      </c>
      <c r="C187" s="117" t="str">
        <f>IF(補助対象予定経費!H58="","",補助対象予定経費!H58)</f>
        <v/>
      </c>
      <c r="D187" s="117" t="s">
        <v>272</v>
      </c>
      <c r="E187" s="117">
        <v>3</v>
      </c>
      <c r="F187" s="117">
        <v>16</v>
      </c>
      <c r="G187" s="151" t="s">
        <v>266</v>
      </c>
    </row>
    <row r="188" spans="1:7">
      <c r="A188" s="117" t="s">
        <v>478</v>
      </c>
      <c r="B188" s="117" t="s">
        <v>281</v>
      </c>
      <c r="C188" s="117" t="str">
        <f>IF(補助対象予定経費!I58="","",補助対象予定経費!I58)</f>
        <v/>
      </c>
      <c r="D188" s="117" t="s">
        <v>272</v>
      </c>
      <c r="E188" s="117">
        <v>3</v>
      </c>
      <c r="F188" s="117">
        <v>17</v>
      </c>
      <c r="G188" s="151" t="s">
        <v>266</v>
      </c>
    </row>
    <row r="189" spans="1:7">
      <c r="A189" s="117" t="s">
        <v>479</v>
      </c>
      <c r="B189" s="117" t="s">
        <v>154</v>
      </c>
      <c r="C189" s="117" t="str">
        <f>IF(補助対象予定経費!D59="","",補助対象予定経費!D59)</f>
        <v/>
      </c>
      <c r="D189" s="117" t="s">
        <v>272</v>
      </c>
      <c r="E189" s="117">
        <v>4</v>
      </c>
      <c r="F189" s="117">
        <v>18</v>
      </c>
      <c r="G189" s="151" t="s">
        <v>266</v>
      </c>
    </row>
    <row r="190" spans="1:7">
      <c r="A190" s="117" t="s">
        <v>480</v>
      </c>
      <c r="B190" s="117" t="s">
        <v>274</v>
      </c>
      <c r="C190" s="122" t="str">
        <f>IF(補助対象予定経費!E59="","",TEXT((補助対象予定経費!E59),"#,##0"))</f>
        <v/>
      </c>
      <c r="D190" s="117" t="s">
        <v>275</v>
      </c>
      <c r="E190" s="117">
        <v>4</v>
      </c>
      <c r="F190" s="117">
        <v>19</v>
      </c>
      <c r="G190" s="151" t="s">
        <v>266</v>
      </c>
    </row>
    <row r="191" spans="1:7">
      <c r="A191" s="117" t="s">
        <v>481</v>
      </c>
      <c r="B191" s="117" t="s">
        <v>277</v>
      </c>
      <c r="C191" s="122" t="str">
        <f>IF(補助対象予定経費!F59="","",TEXT((補助対象予定経費!F59),"#,##0"))</f>
        <v/>
      </c>
      <c r="D191" s="117" t="s">
        <v>275</v>
      </c>
      <c r="E191" s="117">
        <v>4</v>
      </c>
      <c r="F191" s="117">
        <v>20</v>
      </c>
      <c r="G191" s="151" t="s">
        <v>266</v>
      </c>
    </row>
    <row r="192" spans="1:7">
      <c r="A192" s="117" t="s">
        <v>482</v>
      </c>
      <c r="B192" s="117" t="s">
        <v>279</v>
      </c>
      <c r="C192" s="117" t="str">
        <f>IF(補助対象予定経費!H59="","",補助対象予定経費!H59)</f>
        <v/>
      </c>
      <c r="D192" s="117" t="s">
        <v>272</v>
      </c>
      <c r="E192" s="117">
        <v>4</v>
      </c>
      <c r="F192" s="117">
        <v>21</v>
      </c>
      <c r="G192" s="151" t="s">
        <v>266</v>
      </c>
    </row>
    <row r="193" spans="1:7">
      <c r="A193" s="117" t="s">
        <v>483</v>
      </c>
      <c r="B193" s="117" t="s">
        <v>281</v>
      </c>
      <c r="C193" s="117" t="str">
        <f>IF(補助対象予定経費!I59="","",補助対象予定経費!I59)</f>
        <v/>
      </c>
      <c r="D193" s="117" t="s">
        <v>272</v>
      </c>
      <c r="E193" s="117">
        <v>4</v>
      </c>
      <c r="F193" s="117">
        <v>22</v>
      </c>
      <c r="G193" s="151" t="s">
        <v>266</v>
      </c>
    </row>
    <row r="194" spans="1:7">
      <c r="A194" s="117" t="s">
        <v>484</v>
      </c>
      <c r="B194" s="117" t="s">
        <v>154</v>
      </c>
      <c r="C194" s="117" t="str">
        <f>IF(補助対象予定経費!D60="","",補助対象予定経費!D60)</f>
        <v/>
      </c>
      <c r="D194" s="117" t="s">
        <v>272</v>
      </c>
      <c r="E194" s="117">
        <v>5</v>
      </c>
      <c r="F194" s="117">
        <v>23</v>
      </c>
      <c r="G194" s="151" t="s">
        <v>266</v>
      </c>
    </row>
    <row r="195" spans="1:7">
      <c r="A195" s="117" t="s">
        <v>485</v>
      </c>
      <c r="B195" s="117" t="s">
        <v>274</v>
      </c>
      <c r="C195" s="122" t="str">
        <f>IF(補助対象予定経費!E60="","",TEXT((補助対象予定経費!E60),"#,##0"))</f>
        <v/>
      </c>
      <c r="D195" s="117" t="s">
        <v>275</v>
      </c>
      <c r="E195" s="117">
        <v>5</v>
      </c>
      <c r="F195" s="117">
        <v>24</v>
      </c>
      <c r="G195" s="151" t="s">
        <v>266</v>
      </c>
    </row>
    <row r="196" spans="1:7">
      <c r="A196" s="117" t="s">
        <v>486</v>
      </c>
      <c r="B196" s="117" t="s">
        <v>277</v>
      </c>
      <c r="C196" s="122" t="str">
        <f>IF(補助対象予定経費!F60="","",TEXT((補助対象予定経費!F60),"#,##0"))</f>
        <v/>
      </c>
      <c r="D196" s="117" t="s">
        <v>275</v>
      </c>
      <c r="E196" s="117">
        <v>5</v>
      </c>
      <c r="F196" s="117">
        <v>25</v>
      </c>
      <c r="G196" s="151" t="s">
        <v>266</v>
      </c>
    </row>
    <row r="197" spans="1:7">
      <c r="A197" s="117" t="s">
        <v>487</v>
      </c>
      <c r="B197" s="117" t="s">
        <v>279</v>
      </c>
      <c r="C197" s="117" t="str">
        <f>IF(補助対象予定経費!H60="","",補助対象予定経費!H60)</f>
        <v/>
      </c>
      <c r="D197" s="117" t="s">
        <v>272</v>
      </c>
      <c r="E197" s="117">
        <v>5</v>
      </c>
      <c r="F197" s="117">
        <v>26</v>
      </c>
      <c r="G197" s="151" t="s">
        <v>266</v>
      </c>
    </row>
    <row r="198" spans="1:7">
      <c r="A198" s="117" t="s">
        <v>488</v>
      </c>
      <c r="B198" s="117" t="s">
        <v>281</v>
      </c>
      <c r="C198" s="117" t="str">
        <f>IF(補助対象予定経費!I60="","",補助対象予定経費!I60)</f>
        <v/>
      </c>
      <c r="D198" s="117" t="s">
        <v>272</v>
      </c>
      <c r="E198" s="117">
        <v>5</v>
      </c>
      <c r="F198" s="117">
        <v>27</v>
      </c>
      <c r="G198" s="151" t="s">
        <v>266</v>
      </c>
    </row>
    <row r="199" spans="1:7" hidden="1">
      <c r="A199" s="117" t="s">
        <v>489</v>
      </c>
      <c r="B199" s="117" t="s">
        <v>490</v>
      </c>
      <c r="C199" s="117" t="s">
        <v>269</v>
      </c>
      <c r="D199" s="117" t="s">
        <v>270</v>
      </c>
      <c r="E199" s="117">
        <v>0</v>
      </c>
      <c r="F199" s="117">
        <v>28</v>
      </c>
      <c r="G199" s="151" t="s">
        <v>266</v>
      </c>
    </row>
    <row r="200" spans="1:7">
      <c r="A200" s="117" t="s">
        <v>491</v>
      </c>
      <c r="B200" s="117" t="s">
        <v>311</v>
      </c>
      <c r="C200" s="122" t="str">
        <f>IF(補助対象予定経費!E20="","",TEXT((補助対象予定経費!E20),"#,##0"))</f>
        <v>0</v>
      </c>
      <c r="D200" s="117" t="s">
        <v>275</v>
      </c>
      <c r="E200" s="117">
        <v>1</v>
      </c>
      <c r="F200" s="117">
        <v>29</v>
      </c>
      <c r="G200" s="151" t="s">
        <v>266</v>
      </c>
    </row>
    <row r="201" spans="1:7">
      <c r="A201" s="117" t="s">
        <v>492</v>
      </c>
      <c r="B201" s="117" t="s">
        <v>313</v>
      </c>
      <c r="C201" s="122" t="str">
        <f>IF(補助対象予定経費!F20="","",TEXT((補助対象予定経費!F20),"#,##0"))</f>
        <v>0</v>
      </c>
      <c r="D201" s="117" t="s">
        <v>275</v>
      </c>
      <c r="E201" s="117">
        <v>1</v>
      </c>
      <c r="F201" s="117">
        <v>30</v>
      </c>
      <c r="G201" s="151" t="s">
        <v>266</v>
      </c>
    </row>
    <row r="202" spans="1:7">
      <c r="A202" s="117" t="s">
        <v>493</v>
      </c>
      <c r="B202" s="117" t="s">
        <v>315</v>
      </c>
      <c r="C202" s="122" t="str">
        <f>IF(補助対象予定経費!G20="","",TEXT((補助対象予定経費!G20),"#,##0"))</f>
        <v>0</v>
      </c>
      <c r="D202" s="117" t="s">
        <v>275</v>
      </c>
      <c r="E202" s="117">
        <v>1</v>
      </c>
      <c r="F202" s="117">
        <v>31</v>
      </c>
      <c r="G202" s="151" t="s">
        <v>266</v>
      </c>
    </row>
    <row r="203" spans="1:7">
      <c r="A203" s="117" t="s">
        <v>494</v>
      </c>
      <c r="B203" s="117" t="s">
        <v>317</v>
      </c>
      <c r="C203" s="117" t="str">
        <f>IF(補助対象予定経費!I20="","",補助対象予定経費!I20)</f>
        <v/>
      </c>
      <c r="D203" s="117" t="s">
        <v>272</v>
      </c>
      <c r="E203" s="117">
        <v>1</v>
      </c>
      <c r="F203" s="117">
        <v>32</v>
      </c>
      <c r="G203" s="151" t="s">
        <v>266</v>
      </c>
    </row>
    <row r="204" spans="1:7">
      <c r="A204" s="117" t="s">
        <v>495</v>
      </c>
      <c r="B204" s="117" t="s">
        <v>319</v>
      </c>
      <c r="C204" s="117" t="str">
        <f>IF(補助対象予定経費!H20="","",補助対象予定経費!H20)</f>
        <v/>
      </c>
      <c r="D204" s="117" t="s">
        <v>272</v>
      </c>
      <c r="E204" s="117">
        <v>1</v>
      </c>
      <c r="F204" s="117">
        <v>33</v>
      </c>
      <c r="G204" s="151" t="s">
        <v>266</v>
      </c>
    </row>
    <row r="205" spans="1:7">
      <c r="A205" s="117" t="s">
        <v>496</v>
      </c>
      <c r="B205" s="117" t="s">
        <v>497</v>
      </c>
      <c r="C205" s="117" t="str">
        <f>IF(補助対象予定経費!D21="","",補助対象予定経費!D21)</f>
        <v/>
      </c>
      <c r="D205" s="117" t="s">
        <v>264</v>
      </c>
      <c r="E205" s="117" t="s">
        <v>265</v>
      </c>
      <c r="F205" s="117">
        <v>1</v>
      </c>
      <c r="G205" s="151" t="s">
        <v>266</v>
      </c>
    </row>
    <row r="206" spans="1:7" hidden="1">
      <c r="A206" s="117" t="s">
        <v>498</v>
      </c>
      <c r="B206" s="117" t="s">
        <v>145</v>
      </c>
      <c r="C206" s="117" t="s">
        <v>269</v>
      </c>
      <c r="D206" s="117" t="s">
        <v>270</v>
      </c>
      <c r="E206" s="117">
        <v>0</v>
      </c>
      <c r="F206" s="117">
        <v>2</v>
      </c>
      <c r="G206" s="151" t="s">
        <v>266</v>
      </c>
    </row>
    <row r="207" spans="1:7">
      <c r="A207" s="117" t="s">
        <v>499</v>
      </c>
      <c r="B207" s="117" t="s">
        <v>154</v>
      </c>
      <c r="C207" s="117" t="str">
        <f>IF(補助対象予定経費!D61="","",補助対象予定経費!D61)</f>
        <v/>
      </c>
      <c r="D207" s="117" t="s">
        <v>272</v>
      </c>
      <c r="E207" s="117">
        <v>1</v>
      </c>
      <c r="F207" s="117">
        <v>3</v>
      </c>
      <c r="G207" s="151" t="s">
        <v>266</v>
      </c>
    </row>
    <row r="208" spans="1:7">
      <c r="A208" s="117" t="s">
        <v>500</v>
      </c>
      <c r="B208" s="117" t="s">
        <v>274</v>
      </c>
      <c r="C208" s="122" t="str">
        <f>IF(補助対象予定経費!E61="","",TEXT((補助対象予定経費!E61),"#,##0"))</f>
        <v/>
      </c>
      <c r="D208" s="117" t="s">
        <v>275</v>
      </c>
      <c r="E208" s="117">
        <v>1</v>
      </c>
      <c r="F208" s="117">
        <v>4</v>
      </c>
      <c r="G208" s="151" t="s">
        <v>266</v>
      </c>
    </row>
    <row r="209" spans="1:7">
      <c r="A209" s="117" t="s">
        <v>501</v>
      </c>
      <c r="B209" s="117" t="s">
        <v>277</v>
      </c>
      <c r="C209" s="122" t="str">
        <f>IF(補助対象予定経費!F61="","",TEXT((補助対象予定経費!F61),"#,##0"))</f>
        <v/>
      </c>
      <c r="D209" s="117" t="s">
        <v>275</v>
      </c>
      <c r="E209" s="117">
        <v>1</v>
      </c>
      <c r="F209" s="117">
        <v>5</v>
      </c>
      <c r="G209" s="151" t="s">
        <v>266</v>
      </c>
    </row>
    <row r="210" spans="1:7">
      <c r="A210" s="117" t="s">
        <v>502</v>
      </c>
      <c r="B210" s="117" t="s">
        <v>279</v>
      </c>
      <c r="C210" s="117" t="str">
        <f>IF(補助対象予定経費!H61="","",補助対象予定経費!H61)</f>
        <v/>
      </c>
      <c r="D210" s="117" t="s">
        <v>272</v>
      </c>
      <c r="E210" s="117">
        <v>1</v>
      </c>
      <c r="F210" s="117">
        <v>6</v>
      </c>
      <c r="G210" s="151" t="s">
        <v>266</v>
      </c>
    </row>
    <row r="211" spans="1:7">
      <c r="A211" s="117" t="s">
        <v>503</v>
      </c>
      <c r="B211" s="117" t="s">
        <v>281</v>
      </c>
      <c r="C211" s="117" t="str">
        <f>IF(補助対象予定経費!I61="","",補助対象予定経費!I61)</f>
        <v/>
      </c>
      <c r="D211" s="117" t="s">
        <v>272</v>
      </c>
      <c r="E211" s="117">
        <v>1</v>
      </c>
      <c r="F211" s="117">
        <v>7</v>
      </c>
      <c r="G211" s="151" t="s">
        <v>266</v>
      </c>
    </row>
    <row r="212" spans="1:7">
      <c r="A212" s="117" t="s">
        <v>504</v>
      </c>
      <c r="B212" s="117" t="s">
        <v>154</v>
      </c>
      <c r="C212" s="117" t="str">
        <f>IF(補助対象予定経費!D62="","",補助対象予定経費!D62)</f>
        <v/>
      </c>
      <c r="D212" s="117" t="s">
        <v>272</v>
      </c>
      <c r="E212" s="117">
        <v>2</v>
      </c>
      <c r="F212" s="117">
        <v>8</v>
      </c>
      <c r="G212" s="151" t="s">
        <v>266</v>
      </c>
    </row>
    <row r="213" spans="1:7">
      <c r="A213" s="117" t="s">
        <v>505</v>
      </c>
      <c r="B213" s="117" t="s">
        <v>274</v>
      </c>
      <c r="C213" s="122" t="str">
        <f>IF(補助対象予定経費!E62="","",TEXT((補助対象予定経費!E62),"#,##0"))</f>
        <v/>
      </c>
      <c r="D213" s="117" t="s">
        <v>275</v>
      </c>
      <c r="E213" s="117">
        <v>2</v>
      </c>
      <c r="F213" s="117">
        <v>9</v>
      </c>
      <c r="G213" s="151" t="s">
        <v>266</v>
      </c>
    </row>
    <row r="214" spans="1:7">
      <c r="A214" s="117" t="s">
        <v>506</v>
      </c>
      <c r="B214" s="117" t="s">
        <v>277</v>
      </c>
      <c r="C214" s="122" t="str">
        <f>IF(補助対象予定経費!F62="","",TEXT((補助対象予定経費!F62),"#,##0"))</f>
        <v/>
      </c>
      <c r="D214" s="117" t="s">
        <v>275</v>
      </c>
      <c r="E214" s="117">
        <v>2</v>
      </c>
      <c r="F214" s="117">
        <v>10</v>
      </c>
      <c r="G214" s="151" t="s">
        <v>266</v>
      </c>
    </row>
    <row r="215" spans="1:7">
      <c r="A215" s="117" t="s">
        <v>507</v>
      </c>
      <c r="B215" s="117" t="s">
        <v>279</v>
      </c>
      <c r="C215" s="117" t="str">
        <f>IF(補助対象予定経費!H62="","",補助対象予定経費!H62)</f>
        <v/>
      </c>
      <c r="D215" s="117" t="s">
        <v>272</v>
      </c>
      <c r="E215" s="117">
        <v>2</v>
      </c>
      <c r="F215" s="117">
        <v>11</v>
      </c>
      <c r="G215" s="151" t="s">
        <v>266</v>
      </c>
    </row>
    <row r="216" spans="1:7">
      <c r="A216" s="117" t="s">
        <v>508</v>
      </c>
      <c r="B216" s="117" t="s">
        <v>281</v>
      </c>
      <c r="C216" s="117" t="str">
        <f>IF(補助対象予定経費!I62="","",補助対象予定経費!I62)</f>
        <v/>
      </c>
      <c r="D216" s="117" t="s">
        <v>272</v>
      </c>
      <c r="E216" s="117">
        <v>2</v>
      </c>
      <c r="F216" s="117">
        <v>12</v>
      </c>
      <c r="G216" s="151" t="s">
        <v>266</v>
      </c>
    </row>
    <row r="217" spans="1:7">
      <c r="A217" s="117" t="s">
        <v>509</v>
      </c>
      <c r="B217" s="117" t="s">
        <v>154</v>
      </c>
      <c r="C217" s="117" t="str">
        <f>IF(補助対象予定経費!D63="","",補助対象予定経費!D63)</f>
        <v/>
      </c>
      <c r="D217" s="117" t="s">
        <v>272</v>
      </c>
      <c r="E217" s="117">
        <v>3</v>
      </c>
      <c r="F217" s="117">
        <v>13</v>
      </c>
      <c r="G217" s="151" t="s">
        <v>266</v>
      </c>
    </row>
    <row r="218" spans="1:7">
      <c r="A218" s="117" t="s">
        <v>510</v>
      </c>
      <c r="B218" s="117" t="s">
        <v>274</v>
      </c>
      <c r="C218" s="122" t="str">
        <f>IF(補助対象予定経費!E63="","",TEXT((補助対象予定経費!E63),"#,##0"))</f>
        <v/>
      </c>
      <c r="D218" s="117" t="s">
        <v>275</v>
      </c>
      <c r="E218" s="117">
        <v>3</v>
      </c>
      <c r="F218" s="117">
        <v>14</v>
      </c>
      <c r="G218" s="151" t="s">
        <v>266</v>
      </c>
    </row>
    <row r="219" spans="1:7">
      <c r="A219" s="117" t="s">
        <v>511</v>
      </c>
      <c r="B219" s="117" t="s">
        <v>277</v>
      </c>
      <c r="C219" s="122" t="str">
        <f>IF(補助対象予定経費!F63="","",TEXT((補助対象予定経費!F63),"#,##0"))</f>
        <v/>
      </c>
      <c r="D219" s="117" t="s">
        <v>275</v>
      </c>
      <c r="E219" s="117">
        <v>3</v>
      </c>
      <c r="F219" s="117">
        <v>15</v>
      </c>
      <c r="G219" s="151" t="s">
        <v>266</v>
      </c>
    </row>
    <row r="220" spans="1:7">
      <c r="A220" s="117" t="s">
        <v>512</v>
      </c>
      <c r="B220" s="117" t="s">
        <v>279</v>
      </c>
      <c r="C220" s="117" t="str">
        <f>IF(補助対象予定経費!H63="","",補助対象予定経費!H63)</f>
        <v/>
      </c>
      <c r="D220" s="117" t="s">
        <v>272</v>
      </c>
      <c r="E220" s="117">
        <v>3</v>
      </c>
      <c r="F220" s="117">
        <v>16</v>
      </c>
      <c r="G220" s="151" t="s">
        <v>266</v>
      </c>
    </row>
    <row r="221" spans="1:7">
      <c r="A221" s="117" t="s">
        <v>513</v>
      </c>
      <c r="B221" s="117" t="s">
        <v>281</v>
      </c>
      <c r="C221" s="117" t="str">
        <f>IF(補助対象予定経費!I63="","",補助対象予定経費!I63)</f>
        <v/>
      </c>
      <c r="D221" s="117" t="s">
        <v>272</v>
      </c>
      <c r="E221" s="117">
        <v>3</v>
      </c>
      <c r="F221" s="117">
        <v>17</v>
      </c>
      <c r="G221" s="151" t="s">
        <v>266</v>
      </c>
    </row>
    <row r="222" spans="1:7">
      <c r="A222" s="117" t="s">
        <v>514</v>
      </c>
      <c r="B222" s="117" t="s">
        <v>154</v>
      </c>
      <c r="C222" s="117" t="str">
        <f>IF(補助対象予定経費!D64="","",補助対象予定経費!D64)</f>
        <v/>
      </c>
      <c r="D222" s="117" t="s">
        <v>272</v>
      </c>
      <c r="E222" s="117">
        <v>4</v>
      </c>
      <c r="F222" s="117">
        <v>18</v>
      </c>
      <c r="G222" s="151" t="s">
        <v>266</v>
      </c>
    </row>
    <row r="223" spans="1:7">
      <c r="A223" s="117" t="s">
        <v>515</v>
      </c>
      <c r="B223" s="117" t="s">
        <v>274</v>
      </c>
      <c r="C223" s="122" t="str">
        <f>IF(補助対象予定経費!E64="","",TEXT((補助対象予定経費!E64),"#,##0"))</f>
        <v/>
      </c>
      <c r="D223" s="117" t="s">
        <v>275</v>
      </c>
      <c r="E223" s="117">
        <v>4</v>
      </c>
      <c r="F223" s="117">
        <v>19</v>
      </c>
      <c r="G223" s="151" t="s">
        <v>266</v>
      </c>
    </row>
    <row r="224" spans="1:7">
      <c r="A224" s="117" t="s">
        <v>516</v>
      </c>
      <c r="B224" s="117" t="s">
        <v>277</v>
      </c>
      <c r="C224" s="122" t="str">
        <f>IF(補助対象予定経費!F64="","",TEXT((補助対象予定経費!F64),"#,##0"))</f>
        <v/>
      </c>
      <c r="D224" s="117" t="s">
        <v>275</v>
      </c>
      <c r="E224" s="117">
        <v>4</v>
      </c>
      <c r="F224" s="117">
        <v>20</v>
      </c>
      <c r="G224" s="151" t="s">
        <v>266</v>
      </c>
    </row>
    <row r="225" spans="1:7">
      <c r="A225" s="117" t="s">
        <v>517</v>
      </c>
      <c r="B225" s="117" t="s">
        <v>279</v>
      </c>
      <c r="C225" s="117" t="str">
        <f>IF(補助対象予定経費!H64="","",補助対象予定経費!H64)</f>
        <v/>
      </c>
      <c r="D225" s="117" t="s">
        <v>272</v>
      </c>
      <c r="E225" s="117">
        <v>4</v>
      </c>
      <c r="F225" s="117">
        <v>21</v>
      </c>
      <c r="G225" s="151" t="s">
        <v>266</v>
      </c>
    </row>
    <row r="226" spans="1:7">
      <c r="A226" s="117" t="s">
        <v>518</v>
      </c>
      <c r="B226" s="117" t="s">
        <v>281</v>
      </c>
      <c r="C226" s="117" t="str">
        <f>IF(補助対象予定経費!I64="","",補助対象予定経費!I64)</f>
        <v/>
      </c>
      <c r="D226" s="117" t="s">
        <v>272</v>
      </c>
      <c r="E226" s="117">
        <v>4</v>
      </c>
      <c r="F226" s="117">
        <v>22</v>
      </c>
      <c r="G226" s="151" t="s">
        <v>266</v>
      </c>
    </row>
    <row r="227" spans="1:7">
      <c r="A227" s="117" t="s">
        <v>519</v>
      </c>
      <c r="B227" s="117" t="s">
        <v>154</v>
      </c>
      <c r="C227" s="117" t="str">
        <f>IF(補助対象予定経費!D65="","",補助対象予定経費!D65)</f>
        <v/>
      </c>
      <c r="D227" s="117" t="s">
        <v>272</v>
      </c>
      <c r="E227" s="117">
        <v>5</v>
      </c>
      <c r="F227" s="117">
        <v>23</v>
      </c>
      <c r="G227" s="151" t="s">
        <v>266</v>
      </c>
    </row>
    <row r="228" spans="1:7">
      <c r="A228" s="117" t="s">
        <v>520</v>
      </c>
      <c r="B228" s="117" t="s">
        <v>274</v>
      </c>
      <c r="C228" s="122" t="str">
        <f>IF(補助対象予定経費!E65="","",TEXT((補助対象予定経費!E65),"#,##0"))</f>
        <v/>
      </c>
      <c r="D228" s="117" t="s">
        <v>275</v>
      </c>
      <c r="E228" s="117">
        <v>5</v>
      </c>
      <c r="F228" s="117">
        <v>24</v>
      </c>
      <c r="G228" s="151" t="s">
        <v>266</v>
      </c>
    </row>
    <row r="229" spans="1:7">
      <c r="A229" s="117" t="s">
        <v>521</v>
      </c>
      <c r="B229" s="117" t="s">
        <v>277</v>
      </c>
      <c r="C229" s="122" t="str">
        <f>IF(補助対象予定経費!F65="","",TEXT((補助対象予定経費!F65),"#,##0"))</f>
        <v/>
      </c>
      <c r="D229" s="117" t="s">
        <v>275</v>
      </c>
      <c r="E229" s="117">
        <v>5</v>
      </c>
      <c r="F229" s="117">
        <v>25</v>
      </c>
      <c r="G229" s="151" t="s">
        <v>266</v>
      </c>
    </row>
    <row r="230" spans="1:7">
      <c r="A230" s="117" t="s">
        <v>522</v>
      </c>
      <c r="B230" s="117" t="s">
        <v>279</v>
      </c>
      <c r="C230" s="117" t="str">
        <f>IF(補助対象予定経費!H65="","",補助対象予定経費!H65)</f>
        <v/>
      </c>
      <c r="D230" s="117" t="s">
        <v>272</v>
      </c>
      <c r="E230" s="117">
        <v>5</v>
      </c>
      <c r="F230" s="117">
        <v>26</v>
      </c>
      <c r="G230" s="151" t="s">
        <v>266</v>
      </c>
    </row>
    <row r="231" spans="1:7">
      <c r="A231" s="117" t="s">
        <v>523</v>
      </c>
      <c r="B231" s="117" t="s">
        <v>281</v>
      </c>
      <c r="C231" s="117" t="str">
        <f>IF(補助対象予定経費!I65="","",補助対象予定経費!I65)</f>
        <v/>
      </c>
      <c r="D231" s="117" t="s">
        <v>272</v>
      </c>
      <c r="E231" s="117">
        <v>5</v>
      </c>
      <c r="F231" s="117">
        <v>27</v>
      </c>
      <c r="G231" s="151" t="s">
        <v>266</v>
      </c>
    </row>
    <row r="232" spans="1:7" hidden="1">
      <c r="A232" s="117" t="s">
        <v>524</v>
      </c>
      <c r="B232" s="117" t="s">
        <v>525</v>
      </c>
      <c r="C232" s="117" t="s">
        <v>269</v>
      </c>
      <c r="D232" s="117" t="s">
        <v>270</v>
      </c>
      <c r="E232" s="117">
        <v>0</v>
      </c>
      <c r="F232" s="117">
        <v>28</v>
      </c>
      <c r="G232" s="151" t="s">
        <v>266</v>
      </c>
    </row>
    <row r="233" spans="1:7">
      <c r="A233" s="117" t="s">
        <v>526</v>
      </c>
      <c r="B233" s="117" t="s">
        <v>311</v>
      </c>
      <c r="C233" s="122" t="str">
        <f>IF(補助対象予定経費!E21="","",TEXT((補助対象予定経費!E21),"#,##0"))</f>
        <v>0</v>
      </c>
      <c r="D233" s="117" t="s">
        <v>275</v>
      </c>
      <c r="E233" s="117">
        <v>1</v>
      </c>
      <c r="F233" s="117">
        <v>29</v>
      </c>
      <c r="G233" s="151" t="s">
        <v>266</v>
      </c>
    </row>
    <row r="234" spans="1:7">
      <c r="A234" s="117" t="s">
        <v>527</v>
      </c>
      <c r="B234" s="117" t="s">
        <v>313</v>
      </c>
      <c r="C234" s="122" t="str">
        <f>IF(補助対象予定経費!F21="","",TEXT((補助対象予定経費!F21),"#,##0"))</f>
        <v>0</v>
      </c>
      <c r="D234" s="117" t="s">
        <v>275</v>
      </c>
      <c r="E234" s="117">
        <v>1</v>
      </c>
      <c r="F234" s="117">
        <v>30</v>
      </c>
      <c r="G234" s="151" t="s">
        <v>266</v>
      </c>
    </row>
    <row r="235" spans="1:7">
      <c r="A235" s="117" t="s">
        <v>528</v>
      </c>
      <c r="B235" s="117" t="s">
        <v>315</v>
      </c>
      <c r="C235" s="122" t="str">
        <f>IF(補助対象予定経費!G21="","",TEXT((補助対象予定経費!G21),"#,##0"))</f>
        <v>0</v>
      </c>
      <c r="D235" s="117" t="s">
        <v>275</v>
      </c>
      <c r="E235" s="117">
        <v>1</v>
      </c>
      <c r="F235" s="117">
        <v>31</v>
      </c>
      <c r="G235" s="151" t="s">
        <v>266</v>
      </c>
    </row>
    <row r="236" spans="1:7">
      <c r="A236" s="117" t="s">
        <v>529</v>
      </c>
      <c r="B236" s="117" t="s">
        <v>317</v>
      </c>
      <c r="C236" s="117" t="str">
        <f>IF(補助対象予定経費!I21="","",補助対象予定経費!I21)</f>
        <v/>
      </c>
      <c r="D236" s="117" t="s">
        <v>272</v>
      </c>
      <c r="E236" s="117">
        <v>1</v>
      </c>
      <c r="F236" s="117">
        <v>32</v>
      </c>
      <c r="G236" s="151" t="s">
        <v>266</v>
      </c>
    </row>
    <row r="237" spans="1:7">
      <c r="A237" s="117" t="s">
        <v>530</v>
      </c>
      <c r="B237" s="117" t="s">
        <v>319</v>
      </c>
      <c r="C237" s="117" t="str">
        <f>IF(補助対象予定経費!H21="","",補助対象予定経費!H21)</f>
        <v/>
      </c>
      <c r="D237" s="117" t="s">
        <v>272</v>
      </c>
      <c r="E237" s="117">
        <v>1</v>
      </c>
      <c r="F237" s="117">
        <v>33</v>
      </c>
      <c r="G237" s="151" t="s">
        <v>266</v>
      </c>
    </row>
    <row r="238" spans="1:7">
      <c r="A238" s="117" t="s">
        <v>531</v>
      </c>
      <c r="B238" s="117" t="s">
        <v>532</v>
      </c>
      <c r="C238" s="117" t="str">
        <f>IF(補助対象予定経費!D22="","",補助対象予定経費!D22)</f>
        <v/>
      </c>
      <c r="D238" s="117" t="s">
        <v>264</v>
      </c>
      <c r="E238" s="117" t="s">
        <v>265</v>
      </c>
      <c r="F238" s="117">
        <v>1</v>
      </c>
      <c r="G238" s="151" t="s">
        <v>266</v>
      </c>
    </row>
    <row r="239" spans="1:7" hidden="1">
      <c r="A239" s="117" t="s">
        <v>533</v>
      </c>
      <c r="B239" s="117" t="s">
        <v>146</v>
      </c>
      <c r="C239" s="117" t="s">
        <v>269</v>
      </c>
      <c r="D239" s="117" t="s">
        <v>270</v>
      </c>
      <c r="E239" s="117">
        <v>0</v>
      </c>
      <c r="F239" s="117">
        <v>2</v>
      </c>
      <c r="G239" s="151" t="s">
        <v>266</v>
      </c>
    </row>
    <row r="240" spans="1:7">
      <c r="A240" s="117" t="s">
        <v>534</v>
      </c>
      <c r="B240" s="117" t="s">
        <v>154</v>
      </c>
      <c r="C240" s="117" t="str">
        <f>IF(補助対象予定経費!D66="","",補助対象予定経費!D66)</f>
        <v/>
      </c>
      <c r="D240" s="117" t="s">
        <v>272</v>
      </c>
      <c r="E240" s="117">
        <v>1</v>
      </c>
      <c r="F240" s="117">
        <v>3</v>
      </c>
      <c r="G240" s="151" t="s">
        <v>266</v>
      </c>
    </row>
    <row r="241" spans="1:7">
      <c r="A241" s="117" t="s">
        <v>535</v>
      </c>
      <c r="B241" s="117" t="s">
        <v>274</v>
      </c>
      <c r="C241" s="122" t="str">
        <f>IF(補助対象予定経費!E66="","",TEXT((補助対象予定経費!E66),"#,##0"))</f>
        <v/>
      </c>
      <c r="D241" s="117" t="s">
        <v>275</v>
      </c>
      <c r="E241" s="117">
        <v>1</v>
      </c>
      <c r="F241" s="117">
        <v>4</v>
      </c>
      <c r="G241" s="151" t="s">
        <v>266</v>
      </c>
    </row>
    <row r="242" spans="1:7">
      <c r="A242" s="117" t="s">
        <v>536</v>
      </c>
      <c r="B242" s="117" t="s">
        <v>277</v>
      </c>
      <c r="C242" s="122" t="str">
        <f>IF(補助対象予定経費!F66="","",TEXT((補助対象予定経費!F66),"#,##0"))</f>
        <v/>
      </c>
      <c r="D242" s="117" t="s">
        <v>275</v>
      </c>
      <c r="E242" s="117">
        <v>1</v>
      </c>
      <c r="F242" s="117">
        <v>5</v>
      </c>
      <c r="G242" s="151" t="s">
        <v>266</v>
      </c>
    </row>
    <row r="243" spans="1:7">
      <c r="A243" s="117" t="s">
        <v>537</v>
      </c>
      <c r="B243" s="117" t="s">
        <v>279</v>
      </c>
      <c r="C243" s="117" t="str">
        <f>IF(補助対象予定経費!H66="","",補助対象予定経費!H66)</f>
        <v/>
      </c>
      <c r="D243" s="117" t="s">
        <v>272</v>
      </c>
      <c r="E243" s="117">
        <v>1</v>
      </c>
      <c r="F243" s="117">
        <v>6</v>
      </c>
      <c r="G243" s="151" t="s">
        <v>266</v>
      </c>
    </row>
    <row r="244" spans="1:7">
      <c r="A244" s="117" t="s">
        <v>538</v>
      </c>
      <c r="B244" s="117" t="s">
        <v>281</v>
      </c>
      <c r="C244" s="117" t="str">
        <f>IF(補助対象予定経費!I66="","",補助対象予定経費!I66)</f>
        <v/>
      </c>
      <c r="D244" s="117" t="s">
        <v>272</v>
      </c>
      <c r="E244" s="117">
        <v>1</v>
      </c>
      <c r="F244" s="117">
        <v>7</v>
      </c>
      <c r="G244" s="151" t="s">
        <v>266</v>
      </c>
    </row>
    <row r="245" spans="1:7">
      <c r="A245" s="117" t="s">
        <v>539</v>
      </c>
      <c r="B245" s="117" t="s">
        <v>154</v>
      </c>
      <c r="C245" s="117" t="str">
        <f>IF(補助対象予定経費!D67="","",補助対象予定経費!D67)</f>
        <v/>
      </c>
      <c r="D245" s="117" t="s">
        <v>272</v>
      </c>
      <c r="E245" s="117">
        <v>2</v>
      </c>
      <c r="F245" s="117">
        <v>8</v>
      </c>
      <c r="G245" s="151" t="s">
        <v>266</v>
      </c>
    </row>
    <row r="246" spans="1:7">
      <c r="A246" s="117" t="s">
        <v>540</v>
      </c>
      <c r="B246" s="117" t="s">
        <v>274</v>
      </c>
      <c r="C246" s="122" t="str">
        <f>IF(補助対象予定経費!E67="","",TEXT((補助対象予定経費!E67),"#,##0"))</f>
        <v/>
      </c>
      <c r="D246" s="117" t="s">
        <v>275</v>
      </c>
      <c r="E246" s="117">
        <v>2</v>
      </c>
      <c r="F246" s="117">
        <v>9</v>
      </c>
      <c r="G246" s="151" t="s">
        <v>266</v>
      </c>
    </row>
    <row r="247" spans="1:7">
      <c r="A247" s="117" t="s">
        <v>541</v>
      </c>
      <c r="B247" s="117" t="s">
        <v>277</v>
      </c>
      <c r="C247" s="122" t="str">
        <f>IF(補助対象予定経費!F67="","",TEXT((補助対象予定経費!F67),"#,##0"))</f>
        <v/>
      </c>
      <c r="D247" s="117" t="s">
        <v>275</v>
      </c>
      <c r="E247" s="117">
        <v>2</v>
      </c>
      <c r="F247" s="117">
        <v>10</v>
      </c>
      <c r="G247" s="151" t="s">
        <v>266</v>
      </c>
    </row>
    <row r="248" spans="1:7">
      <c r="A248" s="117" t="s">
        <v>542</v>
      </c>
      <c r="B248" s="117" t="s">
        <v>279</v>
      </c>
      <c r="C248" s="117" t="str">
        <f>IF(補助対象予定経費!H67="","",補助対象予定経費!H67)</f>
        <v/>
      </c>
      <c r="D248" s="117" t="s">
        <v>272</v>
      </c>
      <c r="E248" s="117">
        <v>2</v>
      </c>
      <c r="F248" s="117">
        <v>11</v>
      </c>
      <c r="G248" s="151" t="s">
        <v>266</v>
      </c>
    </row>
    <row r="249" spans="1:7">
      <c r="A249" s="117" t="s">
        <v>543</v>
      </c>
      <c r="B249" s="117" t="s">
        <v>281</v>
      </c>
      <c r="C249" s="117" t="str">
        <f>IF(補助対象予定経費!I67="","",補助対象予定経費!I67)</f>
        <v/>
      </c>
      <c r="D249" s="117" t="s">
        <v>272</v>
      </c>
      <c r="E249" s="117">
        <v>2</v>
      </c>
      <c r="F249" s="117">
        <v>12</v>
      </c>
      <c r="G249" s="151" t="s">
        <v>266</v>
      </c>
    </row>
    <row r="250" spans="1:7">
      <c r="A250" s="117" t="s">
        <v>544</v>
      </c>
      <c r="B250" s="117" t="s">
        <v>154</v>
      </c>
      <c r="C250" s="117" t="str">
        <f>IF(補助対象予定経費!D68="","",補助対象予定経費!D68)</f>
        <v/>
      </c>
      <c r="D250" s="117" t="s">
        <v>272</v>
      </c>
      <c r="E250" s="117">
        <v>3</v>
      </c>
      <c r="F250" s="117">
        <v>13</v>
      </c>
      <c r="G250" s="151" t="s">
        <v>266</v>
      </c>
    </row>
    <row r="251" spans="1:7">
      <c r="A251" s="117" t="s">
        <v>545</v>
      </c>
      <c r="B251" s="117" t="s">
        <v>274</v>
      </c>
      <c r="C251" s="122" t="str">
        <f>IF(補助対象予定経費!E68="","",TEXT((補助対象予定経費!E68),"#,##0"))</f>
        <v/>
      </c>
      <c r="D251" s="117" t="s">
        <v>275</v>
      </c>
      <c r="E251" s="117">
        <v>3</v>
      </c>
      <c r="F251" s="117">
        <v>14</v>
      </c>
      <c r="G251" s="151" t="s">
        <v>266</v>
      </c>
    </row>
    <row r="252" spans="1:7">
      <c r="A252" s="117" t="s">
        <v>546</v>
      </c>
      <c r="B252" s="117" t="s">
        <v>277</v>
      </c>
      <c r="C252" s="122" t="str">
        <f>IF(補助対象予定経費!F68="","",TEXT((補助対象予定経費!F68),"#,##0"))</f>
        <v/>
      </c>
      <c r="D252" s="117" t="s">
        <v>275</v>
      </c>
      <c r="E252" s="117">
        <v>3</v>
      </c>
      <c r="F252" s="117">
        <v>15</v>
      </c>
      <c r="G252" s="151" t="s">
        <v>266</v>
      </c>
    </row>
    <row r="253" spans="1:7">
      <c r="A253" s="117" t="s">
        <v>547</v>
      </c>
      <c r="B253" s="117" t="s">
        <v>279</v>
      </c>
      <c r="C253" s="117" t="str">
        <f>IF(補助対象予定経費!H68="","",補助対象予定経費!H68)</f>
        <v/>
      </c>
      <c r="D253" s="117" t="s">
        <v>272</v>
      </c>
      <c r="E253" s="117">
        <v>3</v>
      </c>
      <c r="F253" s="117">
        <v>16</v>
      </c>
      <c r="G253" s="151" t="s">
        <v>266</v>
      </c>
    </row>
    <row r="254" spans="1:7">
      <c r="A254" s="117" t="s">
        <v>548</v>
      </c>
      <c r="B254" s="117" t="s">
        <v>281</v>
      </c>
      <c r="C254" s="117" t="str">
        <f>IF(補助対象予定経費!I68="","",補助対象予定経費!I68)</f>
        <v/>
      </c>
      <c r="D254" s="117" t="s">
        <v>272</v>
      </c>
      <c r="E254" s="117">
        <v>3</v>
      </c>
      <c r="F254" s="117">
        <v>17</v>
      </c>
      <c r="G254" s="151" t="s">
        <v>266</v>
      </c>
    </row>
    <row r="255" spans="1:7">
      <c r="A255" s="117" t="s">
        <v>549</v>
      </c>
      <c r="B255" s="117" t="s">
        <v>154</v>
      </c>
      <c r="C255" s="117" t="str">
        <f>IF(補助対象予定経費!D69="","",補助対象予定経費!D69)</f>
        <v/>
      </c>
      <c r="D255" s="117" t="s">
        <v>272</v>
      </c>
      <c r="E255" s="117">
        <v>4</v>
      </c>
      <c r="F255" s="117">
        <v>18</v>
      </c>
      <c r="G255" s="151" t="s">
        <v>266</v>
      </c>
    </row>
    <row r="256" spans="1:7">
      <c r="A256" s="117" t="s">
        <v>550</v>
      </c>
      <c r="B256" s="117" t="s">
        <v>274</v>
      </c>
      <c r="C256" s="122" t="str">
        <f>IF(補助対象予定経費!E69="","",TEXT((補助対象予定経費!E69),"#,##0"))</f>
        <v/>
      </c>
      <c r="D256" s="117" t="s">
        <v>275</v>
      </c>
      <c r="E256" s="117">
        <v>4</v>
      </c>
      <c r="F256" s="117">
        <v>19</v>
      </c>
      <c r="G256" s="151" t="s">
        <v>266</v>
      </c>
    </row>
    <row r="257" spans="1:7">
      <c r="A257" s="117" t="s">
        <v>551</v>
      </c>
      <c r="B257" s="117" t="s">
        <v>277</v>
      </c>
      <c r="C257" s="122" t="str">
        <f>IF(補助対象予定経費!F69="","",TEXT((補助対象予定経費!F69),"#,##0"))</f>
        <v/>
      </c>
      <c r="D257" s="117" t="s">
        <v>275</v>
      </c>
      <c r="E257" s="117">
        <v>4</v>
      </c>
      <c r="F257" s="117">
        <v>20</v>
      </c>
      <c r="G257" s="151" t="s">
        <v>266</v>
      </c>
    </row>
    <row r="258" spans="1:7">
      <c r="A258" s="117" t="s">
        <v>552</v>
      </c>
      <c r="B258" s="117" t="s">
        <v>279</v>
      </c>
      <c r="C258" s="117" t="str">
        <f>IF(補助対象予定経費!H69="","",補助対象予定経費!H69)</f>
        <v/>
      </c>
      <c r="D258" s="117" t="s">
        <v>272</v>
      </c>
      <c r="E258" s="117">
        <v>4</v>
      </c>
      <c r="F258" s="117">
        <v>21</v>
      </c>
      <c r="G258" s="151" t="s">
        <v>266</v>
      </c>
    </row>
    <row r="259" spans="1:7">
      <c r="A259" s="117" t="s">
        <v>553</v>
      </c>
      <c r="B259" s="117" t="s">
        <v>281</v>
      </c>
      <c r="C259" s="117" t="str">
        <f>IF(補助対象予定経費!I69="","",補助対象予定経費!I69)</f>
        <v/>
      </c>
      <c r="D259" s="117" t="s">
        <v>272</v>
      </c>
      <c r="E259" s="117">
        <v>4</v>
      </c>
      <c r="F259" s="117">
        <v>22</v>
      </c>
      <c r="G259" s="151" t="s">
        <v>266</v>
      </c>
    </row>
    <row r="260" spans="1:7">
      <c r="A260" s="117" t="s">
        <v>554</v>
      </c>
      <c r="B260" s="117" t="s">
        <v>154</v>
      </c>
      <c r="C260" s="117" t="str">
        <f>IF(補助対象予定経費!D70="","",補助対象予定経費!D70)</f>
        <v/>
      </c>
      <c r="D260" s="117" t="s">
        <v>272</v>
      </c>
      <c r="E260" s="117">
        <v>5</v>
      </c>
      <c r="F260" s="117">
        <v>23</v>
      </c>
      <c r="G260" s="151" t="s">
        <v>266</v>
      </c>
    </row>
    <row r="261" spans="1:7">
      <c r="A261" s="117" t="s">
        <v>555</v>
      </c>
      <c r="B261" s="117" t="s">
        <v>274</v>
      </c>
      <c r="C261" s="122" t="str">
        <f>IF(補助対象予定経費!E70="","",TEXT((補助対象予定経費!E70),"#,##0"))</f>
        <v/>
      </c>
      <c r="D261" s="117" t="s">
        <v>275</v>
      </c>
      <c r="E261" s="117">
        <v>5</v>
      </c>
      <c r="F261" s="117">
        <v>24</v>
      </c>
      <c r="G261" s="151" t="s">
        <v>266</v>
      </c>
    </row>
    <row r="262" spans="1:7">
      <c r="A262" s="117" t="s">
        <v>556</v>
      </c>
      <c r="B262" s="117" t="s">
        <v>277</v>
      </c>
      <c r="C262" s="122" t="str">
        <f>IF(補助対象予定経費!F70="","",TEXT((補助対象予定経費!F70),"#,##0"))</f>
        <v/>
      </c>
      <c r="D262" s="117" t="s">
        <v>275</v>
      </c>
      <c r="E262" s="117">
        <v>5</v>
      </c>
      <c r="F262" s="117">
        <v>25</v>
      </c>
      <c r="G262" s="151" t="s">
        <v>266</v>
      </c>
    </row>
    <row r="263" spans="1:7">
      <c r="A263" s="117" t="s">
        <v>557</v>
      </c>
      <c r="B263" s="117" t="s">
        <v>279</v>
      </c>
      <c r="C263" s="117" t="str">
        <f>IF(補助対象予定経費!H70="","",補助対象予定経費!H70)</f>
        <v/>
      </c>
      <c r="D263" s="117" t="s">
        <v>272</v>
      </c>
      <c r="E263" s="117">
        <v>5</v>
      </c>
      <c r="F263" s="117">
        <v>26</v>
      </c>
      <c r="G263" s="151" t="s">
        <v>266</v>
      </c>
    </row>
    <row r="264" spans="1:7">
      <c r="A264" s="117" t="s">
        <v>558</v>
      </c>
      <c r="B264" s="117" t="s">
        <v>281</v>
      </c>
      <c r="C264" s="117" t="str">
        <f>IF(補助対象予定経費!I70="","",補助対象予定経費!I70)</f>
        <v/>
      </c>
      <c r="D264" s="117" t="s">
        <v>272</v>
      </c>
      <c r="E264" s="117">
        <v>5</v>
      </c>
      <c r="F264" s="117">
        <v>27</v>
      </c>
      <c r="G264" s="151" t="s">
        <v>266</v>
      </c>
    </row>
    <row r="265" spans="1:7" hidden="1">
      <c r="A265" s="117" t="s">
        <v>559</v>
      </c>
      <c r="B265" s="117" t="s">
        <v>560</v>
      </c>
      <c r="C265" s="117" t="s">
        <v>269</v>
      </c>
      <c r="D265" s="117" t="s">
        <v>270</v>
      </c>
      <c r="E265" s="117">
        <v>0</v>
      </c>
      <c r="F265" s="117">
        <v>28</v>
      </c>
      <c r="G265" s="151" t="s">
        <v>266</v>
      </c>
    </row>
    <row r="266" spans="1:7">
      <c r="A266" s="117" t="s">
        <v>561</v>
      </c>
      <c r="B266" s="117" t="s">
        <v>311</v>
      </c>
      <c r="C266" s="122" t="str">
        <f>IF(補助対象予定経費!E22="","",TEXT((補助対象予定経費!E22),"#,##0"))</f>
        <v>0</v>
      </c>
      <c r="D266" s="117" t="s">
        <v>275</v>
      </c>
      <c r="E266" s="117">
        <v>1</v>
      </c>
      <c r="F266" s="117">
        <v>29</v>
      </c>
      <c r="G266" s="151" t="s">
        <v>266</v>
      </c>
    </row>
    <row r="267" spans="1:7">
      <c r="A267" s="117" t="s">
        <v>562</v>
      </c>
      <c r="B267" s="117" t="s">
        <v>313</v>
      </c>
      <c r="C267" s="122" t="str">
        <f>IF(補助対象予定経費!F22="","",TEXT((補助対象予定経費!F22),"#,##0"))</f>
        <v>0</v>
      </c>
      <c r="D267" s="117" t="s">
        <v>275</v>
      </c>
      <c r="E267" s="117">
        <v>1</v>
      </c>
      <c r="F267" s="117">
        <v>30</v>
      </c>
      <c r="G267" s="151" t="s">
        <v>266</v>
      </c>
    </row>
    <row r="268" spans="1:7">
      <c r="A268" s="117" t="s">
        <v>563</v>
      </c>
      <c r="B268" s="117" t="s">
        <v>315</v>
      </c>
      <c r="C268" s="122" t="str">
        <f>IF(補助対象予定経費!G22="","",TEXT((補助対象予定経費!G22),"#,##0"))</f>
        <v>0</v>
      </c>
      <c r="D268" s="117" t="s">
        <v>275</v>
      </c>
      <c r="E268" s="117">
        <v>1</v>
      </c>
      <c r="F268" s="117">
        <v>31</v>
      </c>
      <c r="G268" s="151" t="s">
        <v>266</v>
      </c>
    </row>
    <row r="269" spans="1:7">
      <c r="A269" s="117" t="s">
        <v>564</v>
      </c>
      <c r="B269" s="117" t="s">
        <v>317</v>
      </c>
      <c r="C269" s="117" t="str">
        <f>IF(補助対象予定経費!I22="","",補助対象予定経費!I22)</f>
        <v/>
      </c>
      <c r="D269" s="117" t="s">
        <v>272</v>
      </c>
      <c r="E269" s="117">
        <v>1</v>
      </c>
      <c r="F269" s="117">
        <v>32</v>
      </c>
      <c r="G269" s="151" t="s">
        <v>266</v>
      </c>
    </row>
    <row r="270" spans="1:7">
      <c r="A270" s="117" t="s">
        <v>565</v>
      </c>
      <c r="B270" s="117" t="s">
        <v>319</v>
      </c>
      <c r="C270" s="117" t="str">
        <f>IF(補助対象予定経費!H22="","",補助対象予定経費!H22)</f>
        <v/>
      </c>
      <c r="D270" s="117" t="s">
        <v>272</v>
      </c>
      <c r="E270" s="117">
        <v>1</v>
      </c>
      <c r="F270" s="117">
        <v>33</v>
      </c>
      <c r="G270" s="151" t="s">
        <v>266</v>
      </c>
    </row>
    <row r="271" spans="1:7">
      <c r="A271" s="117" t="s">
        <v>566</v>
      </c>
      <c r="B271" s="117" t="s">
        <v>567</v>
      </c>
      <c r="C271" s="117" t="str">
        <f>IF(補助対象予定経費!D23="","",補助対象予定経費!D23)</f>
        <v/>
      </c>
      <c r="D271" s="117" t="s">
        <v>264</v>
      </c>
      <c r="E271" s="117" t="s">
        <v>265</v>
      </c>
      <c r="F271" s="117">
        <v>1</v>
      </c>
      <c r="G271" s="151" t="s">
        <v>266</v>
      </c>
    </row>
    <row r="272" spans="1:7" hidden="1">
      <c r="A272" s="117" t="s">
        <v>568</v>
      </c>
      <c r="B272" s="117" t="s">
        <v>147</v>
      </c>
      <c r="C272" s="117" t="s">
        <v>269</v>
      </c>
      <c r="D272" s="117" t="s">
        <v>270</v>
      </c>
      <c r="E272" s="117">
        <v>0</v>
      </c>
      <c r="F272" s="117">
        <v>2</v>
      </c>
      <c r="G272" s="151" t="s">
        <v>266</v>
      </c>
    </row>
    <row r="273" spans="1:7">
      <c r="A273" s="117" t="s">
        <v>569</v>
      </c>
      <c r="B273" s="117" t="s">
        <v>154</v>
      </c>
      <c r="C273" s="117" t="str">
        <f>IF(補助対象予定経費!D71="","",補助対象予定経費!D71)</f>
        <v/>
      </c>
      <c r="D273" s="117" t="s">
        <v>272</v>
      </c>
      <c r="E273" s="117">
        <v>1</v>
      </c>
      <c r="F273" s="117">
        <v>3</v>
      </c>
      <c r="G273" s="151" t="s">
        <v>266</v>
      </c>
    </row>
    <row r="274" spans="1:7">
      <c r="A274" s="117" t="s">
        <v>570</v>
      </c>
      <c r="B274" s="117" t="s">
        <v>274</v>
      </c>
      <c r="C274" s="122" t="str">
        <f>IF(補助対象予定経費!E71="","",TEXT((補助対象予定経費!E71),"#,##0"))</f>
        <v/>
      </c>
      <c r="D274" s="117" t="s">
        <v>275</v>
      </c>
      <c r="E274" s="117">
        <v>1</v>
      </c>
      <c r="F274" s="117">
        <v>4</v>
      </c>
      <c r="G274" s="151" t="s">
        <v>266</v>
      </c>
    </row>
    <row r="275" spans="1:7">
      <c r="A275" s="117" t="s">
        <v>571</v>
      </c>
      <c r="B275" s="117" t="s">
        <v>277</v>
      </c>
      <c r="C275" s="122" t="str">
        <f>IF(補助対象予定経費!F71="","",TEXT((補助対象予定経費!F71),"#,##0"))</f>
        <v/>
      </c>
      <c r="D275" s="117" t="s">
        <v>275</v>
      </c>
      <c r="E275" s="117">
        <v>1</v>
      </c>
      <c r="F275" s="117">
        <v>5</v>
      </c>
      <c r="G275" s="151" t="s">
        <v>266</v>
      </c>
    </row>
    <row r="276" spans="1:7">
      <c r="A276" s="117" t="s">
        <v>572</v>
      </c>
      <c r="B276" s="117" t="s">
        <v>279</v>
      </c>
      <c r="C276" s="117" t="str">
        <f>IF(補助対象予定経費!H71="","",補助対象予定経費!H71)</f>
        <v/>
      </c>
      <c r="D276" s="117" t="s">
        <v>272</v>
      </c>
      <c r="E276" s="117">
        <v>1</v>
      </c>
      <c r="F276" s="117">
        <v>6</v>
      </c>
      <c r="G276" s="151" t="s">
        <v>266</v>
      </c>
    </row>
    <row r="277" spans="1:7">
      <c r="A277" s="117" t="s">
        <v>573</v>
      </c>
      <c r="B277" s="117" t="s">
        <v>281</v>
      </c>
      <c r="C277" s="117" t="str">
        <f>IF(補助対象予定経費!I71="","",補助対象予定経費!I71)</f>
        <v/>
      </c>
      <c r="D277" s="117" t="s">
        <v>272</v>
      </c>
      <c r="E277" s="117">
        <v>1</v>
      </c>
      <c r="F277" s="117">
        <v>7</v>
      </c>
      <c r="G277" s="151" t="s">
        <v>266</v>
      </c>
    </row>
    <row r="278" spans="1:7">
      <c r="A278" s="117" t="s">
        <v>574</v>
      </c>
      <c r="B278" s="117" t="s">
        <v>154</v>
      </c>
      <c r="C278" s="117" t="str">
        <f>IF(補助対象予定経費!D72="","",補助対象予定経費!D72)</f>
        <v/>
      </c>
      <c r="D278" s="117" t="s">
        <v>272</v>
      </c>
      <c r="E278" s="117">
        <v>2</v>
      </c>
      <c r="F278" s="117">
        <v>8</v>
      </c>
      <c r="G278" s="151" t="s">
        <v>266</v>
      </c>
    </row>
    <row r="279" spans="1:7">
      <c r="A279" s="117" t="s">
        <v>575</v>
      </c>
      <c r="B279" s="117" t="s">
        <v>274</v>
      </c>
      <c r="C279" s="122" t="str">
        <f>IF(補助対象予定経費!E72="","",TEXT((補助対象予定経費!E72),"#,##0"))</f>
        <v/>
      </c>
      <c r="D279" s="117" t="s">
        <v>275</v>
      </c>
      <c r="E279" s="117">
        <v>2</v>
      </c>
      <c r="F279" s="117">
        <v>9</v>
      </c>
      <c r="G279" s="151" t="s">
        <v>266</v>
      </c>
    </row>
    <row r="280" spans="1:7">
      <c r="A280" s="117" t="s">
        <v>576</v>
      </c>
      <c r="B280" s="117" t="s">
        <v>277</v>
      </c>
      <c r="C280" s="122" t="str">
        <f>IF(補助対象予定経費!F72="","",TEXT((補助対象予定経費!F72),"#,##0"))</f>
        <v/>
      </c>
      <c r="D280" s="117" t="s">
        <v>275</v>
      </c>
      <c r="E280" s="117">
        <v>2</v>
      </c>
      <c r="F280" s="117">
        <v>10</v>
      </c>
      <c r="G280" s="151" t="s">
        <v>266</v>
      </c>
    </row>
    <row r="281" spans="1:7">
      <c r="A281" s="117" t="s">
        <v>577</v>
      </c>
      <c r="B281" s="117" t="s">
        <v>279</v>
      </c>
      <c r="C281" s="117" t="str">
        <f>IF(補助対象予定経費!H72="","",補助対象予定経費!H72)</f>
        <v/>
      </c>
      <c r="D281" s="117" t="s">
        <v>272</v>
      </c>
      <c r="E281" s="117">
        <v>2</v>
      </c>
      <c r="F281" s="117">
        <v>11</v>
      </c>
      <c r="G281" s="151" t="s">
        <v>266</v>
      </c>
    </row>
    <row r="282" spans="1:7">
      <c r="A282" s="117" t="s">
        <v>578</v>
      </c>
      <c r="B282" s="117" t="s">
        <v>281</v>
      </c>
      <c r="C282" s="117" t="str">
        <f>IF(補助対象予定経費!I72="","",補助対象予定経費!I72)</f>
        <v/>
      </c>
      <c r="D282" s="117" t="s">
        <v>272</v>
      </c>
      <c r="E282" s="117">
        <v>2</v>
      </c>
      <c r="F282" s="117">
        <v>12</v>
      </c>
      <c r="G282" s="151" t="s">
        <v>266</v>
      </c>
    </row>
    <row r="283" spans="1:7">
      <c r="A283" s="117" t="s">
        <v>579</v>
      </c>
      <c r="B283" s="117" t="s">
        <v>154</v>
      </c>
      <c r="C283" s="117" t="str">
        <f>IF(補助対象予定経費!D73="","",補助対象予定経費!D73)</f>
        <v/>
      </c>
      <c r="D283" s="117" t="s">
        <v>272</v>
      </c>
      <c r="E283" s="117">
        <v>3</v>
      </c>
      <c r="F283" s="117">
        <v>13</v>
      </c>
      <c r="G283" s="151" t="s">
        <v>266</v>
      </c>
    </row>
    <row r="284" spans="1:7">
      <c r="A284" s="117" t="s">
        <v>580</v>
      </c>
      <c r="B284" s="117" t="s">
        <v>274</v>
      </c>
      <c r="C284" s="122" t="str">
        <f>IF(補助対象予定経費!E73="","",TEXT((補助対象予定経費!E73),"#,##0"))</f>
        <v/>
      </c>
      <c r="D284" s="117" t="s">
        <v>275</v>
      </c>
      <c r="E284" s="117">
        <v>3</v>
      </c>
      <c r="F284" s="117">
        <v>14</v>
      </c>
      <c r="G284" s="151" t="s">
        <v>266</v>
      </c>
    </row>
    <row r="285" spans="1:7">
      <c r="A285" s="117" t="s">
        <v>581</v>
      </c>
      <c r="B285" s="117" t="s">
        <v>277</v>
      </c>
      <c r="C285" s="122" t="str">
        <f>IF(補助対象予定経費!F73="","",TEXT((補助対象予定経費!F73),"#,##0"))</f>
        <v/>
      </c>
      <c r="D285" s="117" t="s">
        <v>275</v>
      </c>
      <c r="E285" s="117">
        <v>3</v>
      </c>
      <c r="F285" s="117">
        <v>15</v>
      </c>
      <c r="G285" s="151" t="s">
        <v>266</v>
      </c>
    </row>
    <row r="286" spans="1:7">
      <c r="A286" s="117" t="s">
        <v>582</v>
      </c>
      <c r="B286" s="117" t="s">
        <v>279</v>
      </c>
      <c r="C286" s="117" t="str">
        <f>IF(補助対象予定経費!H73="","",補助対象予定経費!H73)</f>
        <v/>
      </c>
      <c r="D286" s="117" t="s">
        <v>272</v>
      </c>
      <c r="E286" s="117">
        <v>3</v>
      </c>
      <c r="F286" s="117">
        <v>16</v>
      </c>
      <c r="G286" s="151" t="s">
        <v>266</v>
      </c>
    </row>
    <row r="287" spans="1:7">
      <c r="A287" s="117" t="s">
        <v>583</v>
      </c>
      <c r="B287" s="117" t="s">
        <v>281</v>
      </c>
      <c r="C287" s="117" t="str">
        <f>IF(補助対象予定経費!I73="","",補助対象予定経費!I73)</f>
        <v/>
      </c>
      <c r="D287" s="117" t="s">
        <v>272</v>
      </c>
      <c r="E287" s="117">
        <v>3</v>
      </c>
      <c r="F287" s="117">
        <v>17</v>
      </c>
      <c r="G287" s="151" t="s">
        <v>266</v>
      </c>
    </row>
    <row r="288" spans="1:7">
      <c r="A288" s="117" t="s">
        <v>584</v>
      </c>
      <c r="B288" s="117" t="s">
        <v>154</v>
      </c>
      <c r="C288" s="117" t="str">
        <f>IF(補助対象予定経費!D74="","",補助対象予定経費!D74)</f>
        <v/>
      </c>
      <c r="D288" s="117" t="s">
        <v>272</v>
      </c>
      <c r="E288" s="117">
        <v>4</v>
      </c>
      <c r="F288" s="117">
        <v>18</v>
      </c>
      <c r="G288" s="151" t="s">
        <v>266</v>
      </c>
    </row>
    <row r="289" spans="1:7">
      <c r="A289" s="117" t="s">
        <v>585</v>
      </c>
      <c r="B289" s="117" t="s">
        <v>274</v>
      </c>
      <c r="C289" s="122" t="str">
        <f>IF(補助対象予定経費!E74="","",TEXT((補助対象予定経費!E74),"#,##0"))</f>
        <v/>
      </c>
      <c r="D289" s="117" t="s">
        <v>275</v>
      </c>
      <c r="E289" s="117">
        <v>4</v>
      </c>
      <c r="F289" s="117">
        <v>19</v>
      </c>
      <c r="G289" s="151" t="s">
        <v>266</v>
      </c>
    </row>
    <row r="290" spans="1:7">
      <c r="A290" s="117" t="s">
        <v>586</v>
      </c>
      <c r="B290" s="117" t="s">
        <v>277</v>
      </c>
      <c r="C290" s="122" t="str">
        <f>IF(補助対象予定経費!F74="","",TEXT((補助対象予定経費!F74),"#,##0"))</f>
        <v/>
      </c>
      <c r="D290" s="117" t="s">
        <v>275</v>
      </c>
      <c r="E290" s="117">
        <v>4</v>
      </c>
      <c r="F290" s="117">
        <v>20</v>
      </c>
      <c r="G290" s="151" t="s">
        <v>266</v>
      </c>
    </row>
    <row r="291" spans="1:7">
      <c r="A291" s="117" t="s">
        <v>587</v>
      </c>
      <c r="B291" s="117" t="s">
        <v>279</v>
      </c>
      <c r="C291" s="117" t="str">
        <f>IF(補助対象予定経費!H74="","",補助対象予定経費!H74)</f>
        <v/>
      </c>
      <c r="D291" s="117" t="s">
        <v>272</v>
      </c>
      <c r="E291" s="117">
        <v>4</v>
      </c>
      <c r="F291" s="117">
        <v>21</v>
      </c>
      <c r="G291" s="151" t="s">
        <v>266</v>
      </c>
    </row>
    <row r="292" spans="1:7">
      <c r="A292" s="117" t="s">
        <v>588</v>
      </c>
      <c r="B292" s="117" t="s">
        <v>281</v>
      </c>
      <c r="C292" s="117" t="str">
        <f>IF(補助対象予定経費!I74="","",補助対象予定経費!I74)</f>
        <v/>
      </c>
      <c r="D292" s="117" t="s">
        <v>272</v>
      </c>
      <c r="E292" s="117">
        <v>4</v>
      </c>
      <c r="F292" s="117">
        <v>22</v>
      </c>
      <c r="G292" s="151" t="s">
        <v>266</v>
      </c>
    </row>
    <row r="293" spans="1:7">
      <c r="A293" s="117" t="s">
        <v>589</v>
      </c>
      <c r="B293" s="117" t="s">
        <v>154</v>
      </c>
      <c r="C293" s="117" t="str">
        <f>IF(補助対象予定経費!D75="","",補助対象予定経費!D75)</f>
        <v/>
      </c>
      <c r="D293" s="117" t="s">
        <v>272</v>
      </c>
      <c r="E293" s="117">
        <v>5</v>
      </c>
      <c r="F293" s="117">
        <v>23</v>
      </c>
      <c r="G293" s="151" t="s">
        <v>266</v>
      </c>
    </row>
    <row r="294" spans="1:7">
      <c r="A294" s="117" t="s">
        <v>590</v>
      </c>
      <c r="B294" s="117" t="s">
        <v>274</v>
      </c>
      <c r="C294" s="122" t="str">
        <f>IF(補助対象予定経費!E75="","",TEXT((補助対象予定経費!E75),"#,##0"))</f>
        <v/>
      </c>
      <c r="D294" s="117" t="s">
        <v>275</v>
      </c>
      <c r="E294" s="117">
        <v>5</v>
      </c>
      <c r="F294" s="117">
        <v>24</v>
      </c>
      <c r="G294" s="151" t="s">
        <v>266</v>
      </c>
    </row>
    <row r="295" spans="1:7">
      <c r="A295" s="117" t="s">
        <v>591</v>
      </c>
      <c r="B295" s="117" t="s">
        <v>277</v>
      </c>
      <c r="C295" s="122" t="str">
        <f>IF(補助対象予定経費!F75="","",TEXT((補助対象予定経費!F75),"#,##0"))</f>
        <v/>
      </c>
      <c r="D295" s="117" t="s">
        <v>275</v>
      </c>
      <c r="E295" s="117">
        <v>5</v>
      </c>
      <c r="F295" s="117">
        <v>25</v>
      </c>
      <c r="G295" s="151" t="s">
        <v>266</v>
      </c>
    </row>
    <row r="296" spans="1:7">
      <c r="A296" s="117" t="s">
        <v>592</v>
      </c>
      <c r="B296" s="117" t="s">
        <v>279</v>
      </c>
      <c r="C296" s="117" t="str">
        <f>IF(補助対象予定経費!H75="","",補助対象予定経費!H75)</f>
        <v/>
      </c>
      <c r="D296" s="117" t="s">
        <v>272</v>
      </c>
      <c r="E296" s="117">
        <v>5</v>
      </c>
      <c r="F296" s="117">
        <v>26</v>
      </c>
      <c r="G296" s="151" t="s">
        <v>266</v>
      </c>
    </row>
    <row r="297" spans="1:7">
      <c r="A297" s="117" t="s">
        <v>593</v>
      </c>
      <c r="B297" s="117" t="s">
        <v>281</v>
      </c>
      <c r="C297" s="117" t="str">
        <f>IF(補助対象予定経費!I75="","",補助対象予定経費!I75)</f>
        <v/>
      </c>
      <c r="D297" s="117" t="s">
        <v>272</v>
      </c>
      <c r="E297" s="117">
        <v>5</v>
      </c>
      <c r="F297" s="117">
        <v>27</v>
      </c>
      <c r="G297" s="151" t="s">
        <v>266</v>
      </c>
    </row>
    <row r="298" spans="1:7" hidden="1">
      <c r="A298" s="117" t="s">
        <v>594</v>
      </c>
      <c r="B298" s="117" t="s">
        <v>595</v>
      </c>
      <c r="C298" s="117" t="s">
        <v>269</v>
      </c>
      <c r="D298" s="117" t="s">
        <v>270</v>
      </c>
      <c r="E298" s="117">
        <v>0</v>
      </c>
      <c r="F298" s="117">
        <v>28</v>
      </c>
      <c r="G298" s="151" t="s">
        <v>266</v>
      </c>
    </row>
    <row r="299" spans="1:7">
      <c r="A299" s="117" t="s">
        <v>596</v>
      </c>
      <c r="B299" s="117" t="s">
        <v>311</v>
      </c>
      <c r="C299" s="122" t="str">
        <f>IF(補助対象予定経費!E23="","",TEXT((補助対象予定経費!E23),"#,##0"))</f>
        <v>0</v>
      </c>
      <c r="D299" s="117" t="s">
        <v>275</v>
      </c>
      <c r="E299" s="117">
        <v>1</v>
      </c>
      <c r="F299" s="117">
        <v>29</v>
      </c>
      <c r="G299" s="151" t="s">
        <v>266</v>
      </c>
    </row>
    <row r="300" spans="1:7">
      <c r="A300" s="117" t="s">
        <v>597</v>
      </c>
      <c r="B300" s="117" t="s">
        <v>313</v>
      </c>
      <c r="C300" s="122" t="str">
        <f>IF(補助対象予定経費!F23="","",TEXT((補助対象予定経費!F23),"#,##0"))</f>
        <v>0</v>
      </c>
      <c r="D300" s="117" t="s">
        <v>275</v>
      </c>
      <c r="E300" s="117">
        <v>1</v>
      </c>
      <c r="F300" s="117">
        <v>30</v>
      </c>
      <c r="G300" s="151" t="s">
        <v>266</v>
      </c>
    </row>
    <row r="301" spans="1:7">
      <c r="A301" s="117" t="s">
        <v>598</v>
      </c>
      <c r="B301" s="117" t="s">
        <v>315</v>
      </c>
      <c r="C301" s="122" t="str">
        <f>IF(補助対象予定経費!G23="","",TEXT((補助対象予定経費!G23),"#,##0"))</f>
        <v>0</v>
      </c>
      <c r="D301" s="117" t="s">
        <v>275</v>
      </c>
      <c r="E301" s="117">
        <v>1</v>
      </c>
      <c r="F301" s="117">
        <v>31</v>
      </c>
      <c r="G301" s="151" t="s">
        <v>266</v>
      </c>
    </row>
    <row r="302" spans="1:7">
      <c r="A302" s="117" t="s">
        <v>599</v>
      </c>
      <c r="B302" s="117" t="s">
        <v>317</v>
      </c>
      <c r="C302" s="117" t="str">
        <f>IF(補助対象予定経費!I23="","",補助対象予定経費!I23)</f>
        <v/>
      </c>
      <c r="D302" s="117" t="s">
        <v>272</v>
      </c>
      <c r="E302" s="117">
        <v>1</v>
      </c>
      <c r="F302" s="117">
        <v>32</v>
      </c>
      <c r="G302" s="151" t="s">
        <v>266</v>
      </c>
    </row>
    <row r="303" spans="1:7">
      <c r="A303" s="117" t="s">
        <v>600</v>
      </c>
      <c r="B303" s="117" t="s">
        <v>319</v>
      </c>
      <c r="C303" s="117" t="str">
        <f>IF(補助対象予定経費!H23="","",補助対象予定経費!H23)</f>
        <v/>
      </c>
      <c r="D303" s="117" t="s">
        <v>272</v>
      </c>
      <c r="E303" s="117">
        <v>1</v>
      </c>
      <c r="F303" s="117">
        <v>33</v>
      </c>
      <c r="G303" s="151" t="s">
        <v>266</v>
      </c>
    </row>
    <row r="304" spans="1:7">
      <c r="A304" s="117" t="s">
        <v>601</v>
      </c>
      <c r="B304" s="117" t="s">
        <v>602</v>
      </c>
      <c r="C304" s="117" t="str">
        <f>IF(補助対象予定経費!D24="","",補助対象予定経費!D24)</f>
        <v/>
      </c>
      <c r="D304" s="117" t="s">
        <v>264</v>
      </c>
      <c r="E304" s="117" t="s">
        <v>265</v>
      </c>
      <c r="F304" s="117">
        <v>1</v>
      </c>
      <c r="G304" s="151" t="s">
        <v>266</v>
      </c>
    </row>
    <row r="305" spans="1:7" hidden="1">
      <c r="A305" s="117" t="s">
        <v>603</v>
      </c>
      <c r="B305" s="117" t="s">
        <v>604</v>
      </c>
      <c r="C305" s="117" t="s">
        <v>269</v>
      </c>
      <c r="D305" s="117" t="s">
        <v>270</v>
      </c>
      <c r="E305" s="117">
        <v>0</v>
      </c>
      <c r="F305" s="117">
        <v>2</v>
      </c>
      <c r="G305" s="151" t="s">
        <v>266</v>
      </c>
    </row>
    <row r="306" spans="1:7">
      <c r="A306" s="117" t="s">
        <v>605</v>
      </c>
      <c r="B306" s="117" t="s">
        <v>154</v>
      </c>
      <c r="C306" s="117" t="str">
        <f>IF(補助対象予定経費!D76="","",補助対象予定経費!D76)</f>
        <v/>
      </c>
      <c r="D306" s="117" t="s">
        <v>272</v>
      </c>
      <c r="E306" s="117">
        <v>1</v>
      </c>
      <c r="F306" s="117">
        <v>3</v>
      </c>
      <c r="G306" s="151" t="s">
        <v>266</v>
      </c>
    </row>
    <row r="307" spans="1:7">
      <c r="A307" s="117" t="s">
        <v>606</v>
      </c>
      <c r="B307" s="117" t="s">
        <v>274</v>
      </c>
      <c r="C307" s="122" t="str">
        <f>IF(補助対象予定経費!E76="","",TEXT((補助対象予定経費!E76),"#,##0"))</f>
        <v/>
      </c>
      <c r="D307" s="117" t="s">
        <v>275</v>
      </c>
      <c r="E307" s="117">
        <v>1</v>
      </c>
      <c r="F307" s="117">
        <v>4</v>
      </c>
      <c r="G307" s="151" t="s">
        <v>266</v>
      </c>
    </row>
    <row r="308" spans="1:7">
      <c r="A308" s="117" t="s">
        <v>607</v>
      </c>
      <c r="B308" s="117" t="s">
        <v>277</v>
      </c>
      <c r="C308" s="122" t="str">
        <f>IF(補助対象予定経費!F76="","",TEXT((補助対象予定経費!F76),"#,##0"))</f>
        <v/>
      </c>
      <c r="D308" s="117" t="s">
        <v>275</v>
      </c>
      <c r="E308" s="117">
        <v>1</v>
      </c>
      <c r="F308" s="117">
        <v>5</v>
      </c>
      <c r="G308" s="151" t="s">
        <v>266</v>
      </c>
    </row>
    <row r="309" spans="1:7">
      <c r="A309" s="117" t="s">
        <v>608</v>
      </c>
      <c r="B309" s="117" t="s">
        <v>279</v>
      </c>
      <c r="C309" s="117" t="str">
        <f>IF(補助対象予定経費!H76="","",補助対象予定経費!H76)</f>
        <v/>
      </c>
      <c r="D309" s="117" t="s">
        <v>272</v>
      </c>
      <c r="E309" s="117">
        <v>1</v>
      </c>
      <c r="F309" s="117">
        <v>6</v>
      </c>
      <c r="G309" s="151" t="s">
        <v>266</v>
      </c>
    </row>
    <row r="310" spans="1:7">
      <c r="A310" s="117" t="s">
        <v>609</v>
      </c>
      <c r="B310" s="117" t="s">
        <v>281</v>
      </c>
      <c r="C310" s="117" t="str">
        <f>IF(補助対象予定経費!I76="","",補助対象予定経費!I76)</f>
        <v/>
      </c>
      <c r="D310" s="117" t="s">
        <v>272</v>
      </c>
      <c r="E310" s="117">
        <v>1</v>
      </c>
      <c r="F310" s="117">
        <v>7</v>
      </c>
      <c r="G310" s="151" t="s">
        <v>266</v>
      </c>
    </row>
    <row r="311" spans="1:7">
      <c r="A311" s="117" t="s">
        <v>610</v>
      </c>
      <c r="B311" s="117" t="s">
        <v>154</v>
      </c>
      <c r="C311" s="117" t="str">
        <f>IF(補助対象予定経費!D77="","",補助対象予定経費!D77)</f>
        <v/>
      </c>
      <c r="D311" s="117" t="s">
        <v>272</v>
      </c>
      <c r="E311" s="117">
        <v>2</v>
      </c>
      <c r="F311" s="117">
        <v>8</v>
      </c>
      <c r="G311" s="151" t="s">
        <v>266</v>
      </c>
    </row>
    <row r="312" spans="1:7">
      <c r="A312" s="117" t="s">
        <v>611</v>
      </c>
      <c r="B312" s="117" t="s">
        <v>274</v>
      </c>
      <c r="C312" s="122" t="str">
        <f>IF(補助対象予定経費!E77="","",TEXT((補助対象予定経費!E77),"#,##0"))</f>
        <v/>
      </c>
      <c r="D312" s="117" t="s">
        <v>275</v>
      </c>
      <c r="E312" s="117">
        <v>2</v>
      </c>
      <c r="F312" s="117">
        <v>9</v>
      </c>
      <c r="G312" s="151" t="s">
        <v>266</v>
      </c>
    </row>
    <row r="313" spans="1:7">
      <c r="A313" s="117" t="s">
        <v>612</v>
      </c>
      <c r="B313" s="117" t="s">
        <v>277</v>
      </c>
      <c r="C313" s="122" t="str">
        <f>IF(補助対象予定経費!F77="","",TEXT((補助対象予定経費!F77),"#,##0"))</f>
        <v/>
      </c>
      <c r="D313" s="117" t="s">
        <v>275</v>
      </c>
      <c r="E313" s="117">
        <v>2</v>
      </c>
      <c r="F313" s="117">
        <v>10</v>
      </c>
      <c r="G313" s="151" t="s">
        <v>266</v>
      </c>
    </row>
    <row r="314" spans="1:7">
      <c r="A314" s="117" t="s">
        <v>613</v>
      </c>
      <c r="B314" s="117" t="s">
        <v>279</v>
      </c>
      <c r="C314" s="117" t="str">
        <f>IF(補助対象予定経費!H77="","",補助対象予定経費!H77)</f>
        <v/>
      </c>
      <c r="D314" s="117" t="s">
        <v>272</v>
      </c>
      <c r="E314" s="117">
        <v>2</v>
      </c>
      <c r="F314" s="117">
        <v>11</v>
      </c>
      <c r="G314" s="151" t="s">
        <v>266</v>
      </c>
    </row>
    <row r="315" spans="1:7">
      <c r="A315" s="117" t="s">
        <v>614</v>
      </c>
      <c r="B315" s="117" t="s">
        <v>281</v>
      </c>
      <c r="C315" s="117" t="str">
        <f>IF(補助対象予定経費!I77="","",補助対象予定経費!I77)</f>
        <v/>
      </c>
      <c r="D315" s="117" t="s">
        <v>272</v>
      </c>
      <c r="E315" s="117">
        <v>2</v>
      </c>
      <c r="F315" s="117">
        <v>12</v>
      </c>
      <c r="G315" s="151" t="s">
        <v>266</v>
      </c>
    </row>
    <row r="316" spans="1:7">
      <c r="A316" s="117" t="s">
        <v>615</v>
      </c>
      <c r="B316" s="117" t="s">
        <v>154</v>
      </c>
      <c r="C316" s="117" t="str">
        <f>IF(補助対象予定経費!D78="","",補助対象予定経費!D78)</f>
        <v/>
      </c>
      <c r="D316" s="117" t="s">
        <v>272</v>
      </c>
      <c r="E316" s="117">
        <v>3</v>
      </c>
      <c r="F316" s="117">
        <v>13</v>
      </c>
      <c r="G316" s="151" t="s">
        <v>266</v>
      </c>
    </row>
    <row r="317" spans="1:7">
      <c r="A317" s="117" t="s">
        <v>616</v>
      </c>
      <c r="B317" s="117" t="s">
        <v>274</v>
      </c>
      <c r="C317" s="122" t="str">
        <f>IF(補助対象予定経費!E78="","",TEXT((補助対象予定経費!E78),"#,##0"))</f>
        <v/>
      </c>
      <c r="D317" s="117" t="s">
        <v>275</v>
      </c>
      <c r="E317" s="117">
        <v>3</v>
      </c>
      <c r="F317" s="117">
        <v>14</v>
      </c>
      <c r="G317" s="151" t="s">
        <v>266</v>
      </c>
    </row>
    <row r="318" spans="1:7">
      <c r="A318" s="117" t="s">
        <v>617</v>
      </c>
      <c r="B318" s="117" t="s">
        <v>277</v>
      </c>
      <c r="C318" s="122" t="str">
        <f>IF(補助対象予定経費!F78="","",TEXT((補助対象予定経費!F78),"#,##0"))</f>
        <v/>
      </c>
      <c r="D318" s="117" t="s">
        <v>275</v>
      </c>
      <c r="E318" s="117">
        <v>3</v>
      </c>
      <c r="F318" s="117">
        <v>15</v>
      </c>
      <c r="G318" s="151" t="s">
        <v>266</v>
      </c>
    </row>
    <row r="319" spans="1:7">
      <c r="A319" s="117" t="s">
        <v>618</v>
      </c>
      <c r="B319" s="117" t="s">
        <v>279</v>
      </c>
      <c r="C319" s="117" t="str">
        <f>IF(補助対象予定経費!H78="","",補助対象予定経費!H78)</f>
        <v/>
      </c>
      <c r="D319" s="117" t="s">
        <v>272</v>
      </c>
      <c r="E319" s="117">
        <v>3</v>
      </c>
      <c r="F319" s="117">
        <v>16</v>
      </c>
      <c r="G319" s="151" t="s">
        <v>266</v>
      </c>
    </row>
    <row r="320" spans="1:7">
      <c r="A320" s="117" t="s">
        <v>619</v>
      </c>
      <c r="B320" s="117" t="s">
        <v>281</v>
      </c>
      <c r="C320" s="117" t="str">
        <f>IF(補助対象予定経費!I78="","",補助対象予定経費!I78)</f>
        <v/>
      </c>
      <c r="D320" s="117" t="s">
        <v>272</v>
      </c>
      <c r="E320" s="117">
        <v>3</v>
      </c>
      <c r="F320" s="117">
        <v>17</v>
      </c>
      <c r="G320" s="151" t="s">
        <v>266</v>
      </c>
    </row>
    <row r="321" spans="1:7">
      <c r="A321" s="117" t="s">
        <v>620</v>
      </c>
      <c r="B321" s="117" t="s">
        <v>154</v>
      </c>
      <c r="C321" s="117" t="str">
        <f>IF(補助対象予定経費!D79="","",補助対象予定経費!D79)</f>
        <v/>
      </c>
      <c r="D321" s="117" t="s">
        <v>272</v>
      </c>
      <c r="E321" s="117">
        <v>4</v>
      </c>
      <c r="F321" s="117">
        <v>18</v>
      </c>
      <c r="G321" s="151" t="s">
        <v>266</v>
      </c>
    </row>
    <row r="322" spans="1:7">
      <c r="A322" s="117" t="s">
        <v>621</v>
      </c>
      <c r="B322" s="117" t="s">
        <v>274</v>
      </c>
      <c r="C322" s="122" t="str">
        <f>IF(補助対象予定経費!E79="","",TEXT((補助対象予定経費!E79),"#,##0"))</f>
        <v/>
      </c>
      <c r="D322" s="117" t="s">
        <v>275</v>
      </c>
      <c r="E322" s="117">
        <v>4</v>
      </c>
      <c r="F322" s="117">
        <v>19</v>
      </c>
      <c r="G322" s="151" t="s">
        <v>266</v>
      </c>
    </row>
    <row r="323" spans="1:7">
      <c r="A323" s="117" t="s">
        <v>622</v>
      </c>
      <c r="B323" s="117" t="s">
        <v>277</v>
      </c>
      <c r="C323" s="122" t="str">
        <f>IF(補助対象予定経費!F79="","",TEXT((補助対象予定経費!F79),"#,##0"))</f>
        <v/>
      </c>
      <c r="D323" s="117" t="s">
        <v>275</v>
      </c>
      <c r="E323" s="117">
        <v>4</v>
      </c>
      <c r="F323" s="117">
        <v>20</v>
      </c>
      <c r="G323" s="151" t="s">
        <v>266</v>
      </c>
    </row>
    <row r="324" spans="1:7">
      <c r="A324" s="117" t="s">
        <v>623</v>
      </c>
      <c r="B324" s="117" t="s">
        <v>279</v>
      </c>
      <c r="C324" s="117" t="str">
        <f>IF(補助対象予定経費!H79="","",補助対象予定経費!H79)</f>
        <v/>
      </c>
      <c r="D324" s="117" t="s">
        <v>272</v>
      </c>
      <c r="E324" s="117">
        <v>4</v>
      </c>
      <c r="F324" s="117">
        <v>21</v>
      </c>
      <c r="G324" s="151" t="s">
        <v>266</v>
      </c>
    </row>
    <row r="325" spans="1:7">
      <c r="A325" s="117" t="s">
        <v>624</v>
      </c>
      <c r="B325" s="117" t="s">
        <v>281</v>
      </c>
      <c r="C325" s="117" t="str">
        <f>IF(補助対象予定経費!I79="","",補助対象予定経費!I79)</f>
        <v/>
      </c>
      <c r="D325" s="117" t="s">
        <v>272</v>
      </c>
      <c r="E325" s="117">
        <v>4</v>
      </c>
      <c r="F325" s="117">
        <v>22</v>
      </c>
      <c r="G325" s="151" t="s">
        <v>266</v>
      </c>
    </row>
    <row r="326" spans="1:7">
      <c r="A326" s="117" t="s">
        <v>625</v>
      </c>
      <c r="B326" s="117" t="s">
        <v>154</v>
      </c>
      <c r="C326" s="117" t="str">
        <f>IF(補助対象予定経費!D80="","",補助対象予定経費!D80)</f>
        <v/>
      </c>
      <c r="D326" s="117" t="s">
        <v>272</v>
      </c>
      <c r="E326" s="117">
        <v>5</v>
      </c>
      <c r="F326" s="117">
        <v>23</v>
      </c>
      <c r="G326" s="151" t="s">
        <v>266</v>
      </c>
    </row>
    <row r="327" spans="1:7">
      <c r="A327" s="117" t="s">
        <v>626</v>
      </c>
      <c r="B327" s="117" t="s">
        <v>274</v>
      </c>
      <c r="C327" s="122" t="str">
        <f>IF(補助対象予定経費!E80="","",TEXT((補助対象予定経費!E80),"#,##0"))</f>
        <v/>
      </c>
      <c r="D327" s="117" t="s">
        <v>275</v>
      </c>
      <c r="E327" s="117">
        <v>5</v>
      </c>
      <c r="F327" s="117">
        <v>24</v>
      </c>
      <c r="G327" s="151" t="s">
        <v>266</v>
      </c>
    </row>
    <row r="328" spans="1:7">
      <c r="A328" s="117" t="s">
        <v>627</v>
      </c>
      <c r="B328" s="117" t="s">
        <v>277</v>
      </c>
      <c r="C328" s="122" t="str">
        <f>IF(補助対象予定経費!F80="","",TEXT((補助対象予定経費!F80),"#,##0"))</f>
        <v/>
      </c>
      <c r="D328" s="117" t="s">
        <v>275</v>
      </c>
      <c r="E328" s="117">
        <v>5</v>
      </c>
      <c r="F328" s="117">
        <v>25</v>
      </c>
      <c r="G328" s="151" t="s">
        <v>266</v>
      </c>
    </row>
    <row r="329" spans="1:7">
      <c r="A329" s="117" t="s">
        <v>628</v>
      </c>
      <c r="B329" s="117" t="s">
        <v>279</v>
      </c>
      <c r="C329" s="117" t="str">
        <f>IF(補助対象予定経費!H80="","",補助対象予定経費!H80)</f>
        <v/>
      </c>
      <c r="D329" s="117" t="s">
        <v>272</v>
      </c>
      <c r="E329" s="117">
        <v>5</v>
      </c>
      <c r="F329" s="117">
        <v>26</v>
      </c>
      <c r="G329" s="151" t="s">
        <v>266</v>
      </c>
    </row>
    <row r="330" spans="1:7">
      <c r="A330" s="117" t="s">
        <v>629</v>
      </c>
      <c r="B330" s="117" t="s">
        <v>281</v>
      </c>
      <c r="C330" s="117" t="str">
        <f>IF(補助対象予定経費!I80="","",補助対象予定経費!I80)</f>
        <v/>
      </c>
      <c r="D330" s="117" t="s">
        <v>272</v>
      </c>
      <c r="E330" s="117">
        <v>5</v>
      </c>
      <c r="F330" s="117">
        <v>27</v>
      </c>
      <c r="G330" s="151" t="s">
        <v>266</v>
      </c>
    </row>
    <row r="331" spans="1:7" hidden="1">
      <c r="A331" s="117" t="s">
        <v>630</v>
      </c>
      <c r="B331" s="117" t="s">
        <v>631</v>
      </c>
      <c r="C331" s="117" t="s">
        <v>269</v>
      </c>
      <c r="D331" s="117" t="s">
        <v>270</v>
      </c>
      <c r="E331" s="117">
        <v>0</v>
      </c>
      <c r="F331" s="117">
        <v>28</v>
      </c>
      <c r="G331" s="151" t="s">
        <v>266</v>
      </c>
    </row>
    <row r="332" spans="1:7">
      <c r="A332" s="117" t="s">
        <v>632</v>
      </c>
      <c r="B332" s="117" t="s">
        <v>311</v>
      </c>
      <c r="C332" s="122" t="str">
        <f>IF(補助対象予定経費!E24="","",TEXT((補助対象予定経費!E24),"#,##0"))</f>
        <v>0</v>
      </c>
      <c r="D332" s="117" t="s">
        <v>275</v>
      </c>
      <c r="E332" s="117">
        <v>1</v>
      </c>
      <c r="F332" s="117">
        <v>29</v>
      </c>
      <c r="G332" s="151" t="s">
        <v>266</v>
      </c>
    </row>
    <row r="333" spans="1:7">
      <c r="A333" s="117" t="s">
        <v>633</v>
      </c>
      <c r="B333" s="117" t="s">
        <v>313</v>
      </c>
      <c r="C333" s="122" t="str">
        <f>IF(補助対象予定経費!F24="","",TEXT((補助対象予定経費!F24),"#,##0"))</f>
        <v>0</v>
      </c>
      <c r="D333" s="117" t="s">
        <v>275</v>
      </c>
      <c r="E333" s="117">
        <v>1</v>
      </c>
      <c r="F333" s="117">
        <v>30</v>
      </c>
      <c r="G333" s="151" t="s">
        <v>266</v>
      </c>
    </row>
    <row r="334" spans="1:7">
      <c r="A334" s="117" t="s">
        <v>634</v>
      </c>
      <c r="B334" s="117" t="s">
        <v>315</v>
      </c>
      <c r="C334" s="122" t="str">
        <f>IF(補助対象予定経費!G24="","",TEXT((補助対象予定経費!G24),"#,##0"))</f>
        <v>0</v>
      </c>
      <c r="D334" s="117" t="s">
        <v>275</v>
      </c>
      <c r="E334" s="117">
        <v>1</v>
      </c>
      <c r="F334" s="117">
        <v>31</v>
      </c>
      <c r="G334" s="151" t="s">
        <v>266</v>
      </c>
    </row>
    <row r="335" spans="1:7">
      <c r="A335" s="117" t="s">
        <v>635</v>
      </c>
      <c r="B335" s="117" t="s">
        <v>317</v>
      </c>
      <c r="C335" s="117" t="str">
        <f>IF(補助対象予定経費!I24="","",補助対象予定経費!I24)</f>
        <v/>
      </c>
      <c r="D335" s="117" t="s">
        <v>272</v>
      </c>
      <c r="E335" s="117">
        <v>1</v>
      </c>
      <c r="F335" s="117">
        <v>32</v>
      </c>
      <c r="G335" s="151" t="s">
        <v>266</v>
      </c>
    </row>
    <row r="336" spans="1:7">
      <c r="A336" s="117" t="s">
        <v>636</v>
      </c>
      <c r="B336" s="117" t="s">
        <v>319</v>
      </c>
      <c r="C336" s="117" t="str">
        <f>IF(補助対象予定経費!H24="","",補助対象予定経費!H24)</f>
        <v/>
      </c>
      <c r="D336" s="117" t="s">
        <v>272</v>
      </c>
      <c r="E336" s="117">
        <v>1</v>
      </c>
      <c r="F336" s="117">
        <v>33</v>
      </c>
      <c r="G336" s="151" t="s">
        <v>266</v>
      </c>
    </row>
    <row r="337" spans="1:7">
      <c r="A337" s="117" t="s">
        <v>637</v>
      </c>
      <c r="B337" s="117" t="s">
        <v>638</v>
      </c>
      <c r="C337" s="117" t="str">
        <f>IF(補助対象予定経費!D25="","",補助対象予定経費!D25)</f>
        <v/>
      </c>
      <c r="D337" s="117" t="s">
        <v>264</v>
      </c>
      <c r="E337" s="117" t="s">
        <v>265</v>
      </c>
      <c r="F337" s="117">
        <v>1</v>
      </c>
      <c r="G337" s="151" t="s">
        <v>266</v>
      </c>
    </row>
    <row r="338" spans="1:7" hidden="1">
      <c r="A338" s="117" t="s">
        <v>639</v>
      </c>
      <c r="B338" s="117" t="s">
        <v>149</v>
      </c>
      <c r="C338" s="117" t="s">
        <v>269</v>
      </c>
      <c r="D338" s="117" t="s">
        <v>270</v>
      </c>
      <c r="E338" s="117">
        <v>0</v>
      </c>
      <c r="F338" s="117">
        <v>2</v>
      </c>
      <c r="G338" s="151" t="s">
        <v>266</v>
      </c>
    </row>
    <row r="339" spans="1:7">
      <c r="A339" s="117" t="s">
        <v>640</v>
      </c>
      <c r="B339" s="117" t="s">
        <v>154</v>
      </c>
      <c r="C339" s="117" t="str">
        <f>IF(補助対象予定経費!D81="","",補助対象予定経費!D81)</f>
        <v/>
      </c>
      <c r="D339" s="117" t="s">
        <v>272</v>
      </c>
      <c r="E339" s="117">
        <v>1</v>
      </c>
      <c r="F339" s="117">
        <v>3</v>
      </c>
      <c r="G339" s="151" t="s">
        <v>266</v>
      </c>
    </row>
    <row r="340" spans="1:7">
      <c r="A340" s="117" t="s">
        <v>641</v>
      </c>
      <c r="B340" s="117" t="s">
        <v>274</v>
      </c>
      <c r="C340" s="122" t="str">
        <f>IF(補助対象予定経費!E81="","",TEXT((補助対象予定経費!E81),"#,##0"))</f>
        <v/>
      </c>
      <c r="D340" s="117" t="s">
        <v>275</v>
      </c>
      <c r="E340" s="117">
        <v>1</v>
      </c>
      <c r="F340" s="117">
        <v>4</v>
      </c>
      <c r="G340" s="151" t="s">
        <v>266</v>
      </c>
    </row>
    <row r="341" spans="1:7">
      <c r="A341" s="117" t="s">
        <v>642</v>
      </c>
      <c r="B341" s="117" t="s">
        <v>277</v>
      </c>
      <c r="C341" s="122" t="str">
        <f>IF(補助対象予定経費!F81="","",TEXT((補助対象予定経費!F81),"#,##0"))</f>
        <v/>
      </c>
      <c r="D341" s="117" t="s">
        <v>275</v>
      </c>
      <c r="E341" s="117">
        <v>1</v>
      </c>
      <c r="F341" s="117">
        <v>5</v>
      </c>
      <c r="G341" s="151" t="s">
        <v>266</v>
      </c>
    </row>
    <row r="342" spans="1:7">
      <c r="A342" s="117" t="s">
        <v>643</v>
      </c>
      <c r="B342" s="117" t="s">
        <v>279</v>
      </c>
      <c r="C342" s="117" t="str">
        <f>IF(補助対象予定経費!H81="","",補助対象予定経費!H81)</f>
        <v/>
      </c>
      <c r="D342" s="117" t="s">
        <v>272</v>
      </c>
      <c r="E342" s="117">
        <v>1</v>
      </c>
      <c r="F342" s="117">
        <v>6</v>
      </c>
      <c r="G342" s="151" t="s">
        <v>266</v>
      </c>
    </row>
    <row r="343" spans="1:7">
      <c r="A343" s="117" t="s">
        <v>644</v>
      </c>
      <c r="B343" s="117" t="s">
        <v>281</v>
      </c>
      <c r="C343" s="117" t="str">
        <f>IF(補助対象予定経費!I81="","",補助対象予定経費!I81)</f>
        <v/>
      </c>
      <c r="D343" s="117" t="s">
        <v>272</v>
      </c>
      <c r="E343" s="117">
        <v>1</v>
      </c>
      <c r="F343" s="117">
        <v>7</v>
      </c>
      <c r="G343" s="151" t="s">
        <v>266</v>
      </c>
    </row>
    <row r="344" spans="1:7">
      <c r="A344" s="117" t="s">
        <v>645</v>
      </c>
      <c r="B344" s="117" t="s">
        <v>154</v>
      </c>
      <c r="C344" s="117" t="str">
        <f>IF(補助対象予定経費!D82="","",補助対象予定経費!D82)</f>
        <v/>
      </c>
      <c r="D344" s="117" t="s">
        <v>272</v>
      </c>
      <c r="E344" s="117">
        <v>2</v>
      </c>
      <c r="F344" s="117">
        <v>8</v>
      </c>
      <c r="G344" s="151" t="s">
        <v>266</v>
      </c>
    </row>
    <row r="345" spans="1:7">
      <c r="A345" s="117" t="s">
        <v>646</v>
      </c>
      <c r="B345" s="117" t="s">
        <v>274</v>
      </c>
      <c r="C345" s="122" t="str">
        <f>IF(補助対象予定経費!E82="","",TEXT((補助対象予定経費!E82),"#,##0"))</f>
        <v/>
      </c>
      <c r="D345" s="117" t="s">
        <v>275</v>
      </c>
      <c r="E345" s="117">
        <v>2</v>
      </c>
      <c r="F345" s="117">
        <v>9</v>
      </c>
      <c r="G345" s="151" t="s">
        <v>266</v>
      </c>
    </row>
    <row r="346" spans="1:7">
      <c r="A346" s="117" t="s">
        <v>647</v>
      </c>
      <c r="B346" s="117" t="s">
        <v>277</v>
      </c>
      <c r="C346" s="122" t="str">
        <f>IF(補助対象予定経費!F82="","",TEXT((補助対象予定経費!F82),"#,##0"))</f>
        <v/>
      </c>
      <c r="D346" s="117" t="s">
        <v>275</v>
      </c>
      <c r="E346" s="117">
        <v>2</v>
      </c>
      <c r="F346" s="117">
        <v>10</v>
      </c>
      <c r="G346" s="151" t="s">
        <v>266</v>
      </c>
    </row>
    <row r="347" spans="1:7">
      <c r="A347" s="117" t="s">
        <v>648</v>
      </c>
      <c r="B347" s="117" t="s">
        <v>279</v>
      </c>
      <c r="C347" s="117" t="str">
        <f>IF(補助対象予定経費!H82="","",補助対象予定経費!H82)</f>
        <v/>
      </c>
      <c r="D347" s="117" t="s">
        <v>272</v>
      </c>
      <c r="E347" s="117">
        <v>2</v>
      </c>
      <c r="F347" s="117">
        <v>11</v>
      </c>
      <c r="G347" s="151" t="s">
        <v>266</v>
      </c>
    </row>
    <row r="348" spans="1:7">
      <c r="A348" s="117" t="s">
        <v>649</v>
      </c>
      <c r="B348" s="117" t="s">
        <v>281</v>
      </c>
      <c r="C348" s="117" t="str">
        <f>IF(補助対象予定経費!I82="","",補助対象予定経費!I82)</f>
        <v/>
      </c>
      <c r="D348" s="117" t="s">
        <v>272</v>
      </c>
      <c r="E348" s="117">
        <v>2</v>
      </c>
      <c r="F348" s="117">
        <v>12</v>
      </c>
      <c r="G348" s="151" t="s">
        <v>266</v>
      </c>
    </row>
    <row r="349" spans="1:7">
      <c r="A349" s="117" t="s">
        <v>650</v>
      </c>
      <c r="B349" s="117" t="s">
        <v>154</v>
      </c>
      <c r="C349" s="117" t="str">
        <f>IF(補助対象予定経費!D83="","",補助対象予定経費!D83)</f>
        <v/>
      </c>
      <c r="D349" s="117" t="s">
        <v>272</v>
      </c>
      <c r="E349" s="117">
        <v>3</v>
      </c>
      <c r="F349" s="117">
        <v>13</v>
      </c>
      <c r="G349" s="151" t="s">
        <v>266</v>
      </c>
    </row>
    <row r="350" spans="1:7">
      <c r="A350" s="117" t="s">
        <v>651</v>
      </c>
      <c r="B350" s="117" t="s">
        <v>274</v>
      </c>
      <c r="C350" s="122" t="str">
        <f>IF(補助対象予定経費!E83="","",TEXT((補助対象予定経費!E83),"#,##0"))</f>
        <v/>
      </c>
      <c r="D350" s="117" t="s">
        <v>275</v>
      </c>
      <c r="E350" s="117">
        <v>3</v>
      </c>
      <c r="F350" s="117">
        <v>14</v>
      </c>
      <c r="G350" s="151" t="s">
        <v>266</v>
      </c>
    </row>
    <row r="351" spans="1:7">
      <c r="A351" s="117" t="s">
        <v>652</v>
      </c>
      <c r="B351" s="117" t="s">
        <v>277</v>
      </c>
      <c r="C351" s="122" t="str">
        <f>IF(補助対象予定経費!F83="","",TEXT((補助対象予定経費!F83),"#,##0"))</f>
        <v/>
      </c>
      <c r="D351" s="117" t="s">
        <v>275</v>
      </c>
      <c r="E351" s="117">
        <v>3</v>
      </c>
      <c r="F351" s="117">
        <v>15</v>
      </c>
      <c r="G351" s="151" t="s">
        <v>266</v>
      </c>
    </row>
    <row r="352" spans="1:7">
      <c r="A352" s="117" t="s">
        <v>653</v>
      </c>
      <c r="B352" s="117" t="s">
        <v>279</v>
      </c>
      <c r="C352" s="117" t="str">
        <f>IF(補助対象予定経費!H83="","",補助対象予定経費!H83)</f>
        <v/>
      </c>
      <c r="D352" s="117" t="s">
        <v>272</v>
      </c>
      <c r="E352" s="117">
        <v>3</v>
      </c>
      <c r="F352" s="117">
        <v>16</v>
      </c>
      <c r="G352" s="151" t="s">
        <v>266</v>
      </c>
    </row>
    <row r="353" spans="1:7">
      <c r="A353" s="117" t="s">
        <v>654</v>
      </c>
      <c r="B353" s="117" t="s">
        <v>281</v>
      </c>
      <c r="C353" s="117" t="str">
        <f>IF(補助対象予定経費!I83="","",補助対象予定経費!I83)</f>
        <v/>
      </c>
      <c r="D353" s="117" t="s">
        <v>272</v>
      </c>
      <c r="E353" s="117">
        <v>3</v>
      </c>
      <c r="F353" s="117">
        <v>17</v>
      </c>
      <c r="G353" s="151" t="s">
        <v>266</v>
      </c>
    </row>
    <row r="354" spans="1:7">
      <c r="A354" s="117" t="s">
        <v>655</v>
      </c>
      <c r="B354" s="117" t="s">
        <v>154</v>
      </c>
      <c r="C354" s="117" t="str">
        <f>IF(補助対象予定経費!D84="","",補助対象予定経費!D84)</f>
        <v/>
      </c>
      <c r="D354" s="117" t="s">
        <v>272</v>
      </c>
      <c r="E354" s="117">
        <v>4</v>
      </c>
      <c r="F354" s="117">
        <v>18</v>
      </c>
      <c r="G354" s="151" t="s">
        <v>266</v>
      </c>
    </row>
    <row r="355" spans="1:7">
      <c r="A355" s="117" t="s">
        <v>656</v>
      </c>
      <c r="B355" s="117" t="s">
        <v>274</v>
      </c>
      <c r="C355" s="122" t="str">
        <f>IF(補助対象予定経費!E84="","",TEXT((補助対象予定経費!E84),"#,##0"))</f>
        <v/>
      </c>
      <c r="D355" s="117" t="s">
        <v>275</v>
      </c>
      <c r="E355" s="117">
        <v>4</v>
      </c>
      <c r="F355" s="117">
        <v>19</v>
      </c>
      <c r="G355" s="151" t="s">
        <v>266</v>
      </c>
    </row>
    <row r="356" spans="1:7">
      <c r="A356" s="117" t="s">
        <v>657</v>
      </c>
      <c r="B356" s="117" t="s">
        <v>277</v>
      </c>
      <c r="C356" s="122" t="str">
        <f>IF(補助対象予定経費!F84="","",TEXT((補助対象予定経費!F84),"#,##0"))</f>
        <v/>
      </c>
      <c r="D356" s="117" t="s">
        <v>275</v>
      </c>
      <c r="E356" s="117">
        <v>4</v>
      </c>
      <c r="F356" s="117">
        <v>20</v>
      </c>
      <c r="G356" s="151" t="s">
        <v>266</v>
      </c>
    </row>
    <row r="357" spans="1:7">
      <c r="A357" s="117" t="s">
        <v>658</v>
      </c>
      <c r="B357" s="117" t="s">
        <v>279</v>
      </c>
      <c r="C357" s="117" t="str">
        <f>IF(補助対象予定経費!H84="","",補助対象予定経費!H84)</f>
        <v/>
      </c>
      <c r="D357" s="117" t="s">
        <v>272</v>
      </c>
      <c r="E357" s="117">
        <v>4</v>
      </c>
      <c r="F357" s="117">
        <v>21</v>
      </c>
      <c r="G357" s="151" t="s">
        <v>266</v>
      </c>
    </row>
    <row r="358" spans="1:7">
      <c r="A358" s="117" t="s">
        <v>659</v>
      </c>
      <c r="B358" s="117" t="s">
        <v>281</v>
      </c>
      <c r="C358" s="117" t="str">
        <f>IF(補助対象予定経費!I84="","",補助対象予定経費!I84)</f>
        <v/>
      </c>
      <c r="D358" s="117" t="s">
        <v>272</v>
      </c>
      <c r="E358" s="117">
        <v>4</v>
      </c>
      <c r="F358" s="117">
        <v>22</v>
      </c>
      <c r="G358" s="151" t="s">
        <v>266</v>
      </c>
    </row>
    <row r="359" spans="1:7">
      <c r="A359" s="117" t="s">
        <v>660</v>
      </c>
      <c r="B359" s="117" t="s">
        <v>154</v>
      </c>
      <c r="C359" s="117" t="str">
        <f>IF(補助対象予定経費!D85="","",補助対象予定経費!D85)</f>
        <v/>
      </c>
      <c r="D359" s="117" t="s">
        <v>272</v>
      </c>
      <c r="E359" s="117">
        <v>5</v>
      </c>
      <c r="F359" s="117">
        <v>23</v>
      </c>
      <c r="G359" s="151" t="s">
        <v>266</v>
      </c>
    </row>
    <row r="360" spans="1:7">
      <c r="A360" s="117" t="s">
        <v>661</v>
      </c>
      <c r="B360" s="117" t="s">
        <v>274</v>
      </c>
      <c r="C360" s="122" t="str">
        <f>IF(補助対象予定経費!E85="","",TEXT((補助対象予定経費!E85),"#,##0"))</f>
        <v/>
      </c>
      <c r="D360" s="117" t="s">
        <v>275</v>
      </c>
      <c r="E360" s="117">
        <v>5</v>
      </c>
      <c r="F360" s="117">
        <v>24</v>
      </c>
      <c r="G360" s="151" t="s">
        <v>266</v>
      </c>
    </row>
    <row r="361" spans="1:7">
      <c r="A361" s="117" t="s">
        <v>662</v>
      </c>
      <c r="B361" s="117" t="s">
        <v>277</v>
      </c>
      <c r="C361" s="122" t="str">
        <f>IF(補助対象予定経費!F85="","",TEXT((補助対象予定経費!F85),"#,##0"))</f>
        <v/>
      </c>
      <c r="D361" s="117" t="s">
        <v>275</v>
      </c>
      <c r="E361" s="117">
        <v>5</v>
      </c>
      <c r="F361" s="117">
        <v>25</v>
      </c>
      <c r="G361" s="151" t="s">
        <v>266</v>
      </c>
    </row>
    <row r="362" spans="1:7">
      <c r="A362" s="117" t="s">
        <v>663</v>
      </c>
      <c r="B362" s="117" t="s">
        <v>279</v>
      </c>
      <c r="C362" s="117" t="str">
        <f>IF(補助対象予定経費!H85="","",補助対象予定経費!H85)</f>
        <v/>
      </c>
      <c r="D362" s="117" t="s">
        <v>272</v>
      </c>
      <c r="E362" s="117">
        <v>5</v>
      </c>
      <c r="F362" s="117">
        <v>26</v>
      </c>
      <c r="G362" s="151" t="s">
        <v>266</v>
      </c>
    </row>
    <row r="363" spans="1:7">
      <c r="A363" s="117" t="s">
        <v>664</v>
      </c>
      <c r="B363" s="117" t="s">
        <v>281</v>
      </c>
      <c r="C363" s="117" t="str">
        <f>IF(補助対象予定経費!I85="","",補助対象予定経費!I85)</f>
        <v/>
      </c>
      <c r="D363" s="117" t="s">
        <v>272</v>
      </c>
      <c r="E363" s="117">
        <v>5</v>
      </c>
      <c r="F363" s="117">
        <v>27</v>
      </c>
      <c r="G363" s="151" t="s">
        <v>266</v>
      </c>
    </row>
    <row r="364" spans="1:7" hidden="1">
      <c r="A364" s="117" t="s">
        <v>665</v>
      </c>
      <c r="B364" s="117" t="s">
        <v>666</v>
      </c>
      <c r="C364" s="117" t="s">
        <v>269</v>
      </c>
      <c r="D364" s="117" t="s">
        <v>270</v>
      </c>
      <c r="E364" s="117">
        <v>0</v>
      </c>
      <c r="F364" s="117">
        <v>28</v>
      </c>
      <c r="G364" s="151" t="s">
        <v>266</v>
      </c>
    </row>
    <row r="365" spans="1:7">
      <c r="A365" s="117" t="s">
        <v>667</v>
      </c>
      <c r="B365" s="117" t="s">
        <v>311</v>
      </c>
      <c r="C365" s="122" t="str">
        <f>IF(補助対象予定経費!E25="","",TEXT((補助対象予定経費!E25),"#,##0"))</f>
        <v>0</v>
      </c>
      <c r="D365" s="117" t="s">
        <v>275</v>
      </c>
      <c r="E365" s="117">
        <v>1</v>
      </c>
      <c r="F365" s="117">
        <v>29</v>
      </c>
      <c r="G365" s="151" t="s">
        <v>266</v>
      </c>
    </row>
    <row r="366" spans="1:7">
      <c r="A366" s="117" t="s">
        <v>668</v>
      </c>
      <c r="B366" s="117" t="s">
        <v>313</v>
      </c>
      <c r="C366" s="122" t="str">
        <f>IF(補助対象予定経費!F25="","",TEXT((補助対象予定経費!F25),"#,##0"))</f>
        <v>0</v>
      </c>
      <c r="D366" s="117" t="s">
        <v>275</v>
      </c>
      <c r="E366" s="117">
        <v>1</v>
      </c>
      <c r="F366" s="117">
        <v>30</v>
      </c>
      <c r="G366" s="151" t="s">
        <v>266</v>
      </c>
    </row>
    <row r="367" spans="1:7">
      <c r="A367" s="117" t="s">
        <v>669</v>
      </c>
      <c r="B367" s="117" t="s">
        <v>315</v>
      </c>
      <c r="C367" s="122" t="str">
        <f>IF(補助対象予定経費!G25="","",TEXT((補助対象予定経費!G25),"#,##0"))</f>
        <v>0</v>
      </c>
      <c r="D367" s="117" t="s">
        <v>275</v>
      </c>
      <c r="E367" s="117">
        <v>1</v>
      </c>
      <c r="F367" s="117">
        <v>31</v>
      </c>
      <c r="G367" s="151" t="s">
        <v>266</v>
      </c>
    </row>
    <row r="368" spans="1:7">
      <c r="A368" s="117" t="s">
        <v>670</v>
      </c>
      <c r="B368" s="117" t="s">
        <v>317</v>
      </c>
      <c r="C368" s="117" t="str">
        <f>IF(補助対象予定経費!I25="","",補助対象予定経費!I25)</f>
        <v/>
      </c>
      <c r="D368" s="117" t="s">
        <v>272</v>
      </c>
      <c r="E368" s="117">
        <v>1</v>
      </c>
      <c r="F368" s="117">
        <v>32</v>
      </c>
      <c r="G368" s="151" t="s">
        <v>266</v>
      </c>
    </row>
    <row r="369" spans="1:7">
      <c r="A369" s="117" t="s">
        <v>671</v>
      </c>
      <c r="B369" s="117" t="s">
        <v>319</v>
      </c>
      <c r="C369" s="117" t="str">
        <f>IF(補助対象予定経費!H25="","",補助対象予定経費!H25)</f>
        <v/>
      </c>
      <c r="D369" s="117" t="s">
        <v>272</v>
      </c>
      <c r="E369" s="117">
        <v>1</v>
      </c>
      <c r="F369" s="117">
        <v>33</v>
      </c>
      <c r="G369" s="151" t="s">
        <v>266</v>
      </c>
    </row>
    <row r="370" spans="1:7">
      <c r="A370" s="117" t="s">
        <v>672</v>
      </c>
      <c r="B370" s="117" t="s">
        <v>673</v>
      </c>
      <c r="C370" s="117" t="str">
        <f>IF(補助対象予定経費!D26="","",補助対象予定経費!D26)</f>
        <v/>
      </c>
      <c r="D370" s="117" t="s">
        <v>264</v>
      </c>
      <c r="E370" s="117" t="s">
        <v>265</v>
      </c>
      <c r="F370" s="117">
        <v>1</v>
      </c>
      <c r="G370" s="151" t="s">
        <v>266</v>
      </c>
    </row>
    <row r="371" spans="1:7" hidden="1">
      <c r="A371" s="117" t="s">
        <v>674</v>
      </c>
      <c r="B371" s="117" t="s">
        <v>675</v>
      </c>
      <c r="C371" s="117" t="s">
        <v>269</v>
      </c>
      <c r="D371" s="117" t="s">
        <v>270</v>
      </c>
      <c r="E371" s="117">
        <v>0</v>
      </c>
      <c r="F371" s="117">
        <v>2</v>
      </c>
      <c r="G371" s="151" t="s">
        <v>266</v>
      </c>
    </row>
    <row r="372" spans="1:7">
      <c r="A372" s="117" t="s">
        <v>676</v>
      </c>
      <c r="B372" s="117" t="s">
        <v>154</v>
      </c>
      <c r="C372" s="117" t="str">
        <f>IF(補助対象予定経費!D86="","",補助対象予定経費!D86)</f>
        <v/>
      </c>
      <c r="D372" s="117" t="s">
        <v>272</v>
      </c>
      <c r="E372" s="117">
        <v>1</v>
      </c>
      <c r="F372" s="117">
        <v>3</v>
      </c>
      <c r="G372" s="151" t="s">
        <v>266</v>
      </c>
    </row>
    <row r="373" spans="1:7">
      <c r="A373" s="117" t="s">
        <v>677</v>
      </c>
      <c r="B373" s="117" t="s">
        <v>274</v>
      </c>
      <c r="C373" s="122" t="str">
        <f>IF(補助対象予定経費!E86="","",TEXT((補助対象予定経費!E86),"#,##0"))</f>
        <v/>
      </c>
      <c r="D373" s="117" t="s">
        <v>275</v>
      </c>
      <c r="E373" s="117">
        <v>1</v>
      </c>
      <c r="F373" s="117">
        <v>4</v>
      </c>
      <c r="G373" s="151" t="s">
        <v>266</v>
      </c>
    </row>
    <row r="374" spans="1:7">
      <c r="A374" s="117" t="s">
        <v>678</v>
      </c>
      <c r="B374" s="117" t="s">
        <v>277</v>
      </c>
      <c r="C374" s="122" t="str">
        <f>IF(補助対象予定経費!F86="","",TEXT((補助対象予定経費!F86),"#,##0"))</f>
        <v/>
      </c>
      <c r="D374" s="117" t="s">
        <v>275</v>
      </c>
      <c r="E374" s="117">
        <v>1</v>
      </c>
      <c r="F374" s="117">
        <v>5</v>
      </c>
      <c r="G374" s="151" t="s">
        <v>266</v>
      </c>
    </row>
    <row r="375" spans="1:7">
      <c r="A375" s="117" t="s">
        <v>679</v>
      </c>
      <c r="B375" s="117" t="s">
        <v>279</v>
      </c>
      <c r="C375" s="117" t="str">
        <f>IF(補助対象予定経費!H86="","",補助対象予定経費!H86)</f>
        <v/>
      </c>
      <c r="D375" s="117" t="s">
        <v>272</v>
      </c>
      <c r="E375" s="117">
        <v>1</v>
      </c>
      <c r="F375" s="117">
        <v>6</v>
      </c>
      <c r="G375" s="151" t="s">
        <v>266</v>
      </c>
    </row>
    <row r="376" spans="1:7">
      <c r="A376" s="117" t="s">
        <v>680</v>
      </c>
      <c r="B376" s="117" t="s">
        <v>281</v>
      </c>
      <c r="C376" s="117" t="str">
        <f>IF(補助対象予定経費!I86="","",補助対象予定経費!I86)</f>
        <v/>
      </c>
      <c r="D376" s="117" t="s">
        <v>272</v>
      </c>
      <c r="E376" s="117">
        <v>1</v>
      </c>
      <c r="F376" s="117">
        <v>7</v>
      </c>
      <c r="G376" s="151" t="s">
        <v>266</v>
      </c>
    </row>
    <row r="377" spans="1:7">
      <c r="A377" s="117" t="s">
        <v>681</v>
      </c>
      <c r="B377" s="117" t="s">
        <v>154</v>
      </c>
      <c r="C377" s="117" t="str">
        <f>IF(補助対象予定経費!D87="","",補助対象予定経費!D87)</f>
        <v/>
      </c>
      <c r="D377" s="117" t="s">
        <v>272</v>
      </c>
      <c r="E377" s="117">
        <v>2</v>
      </c>
      <c r="F377" s="117">
        <v>8</v>
      </c>
      <c r="G377" s="151" t="s">
        <v>266</v>
      </c>
    </row>
    <row r="378" spans="1:7">
      <c r="A378" s="117" t="s">
        <v>682</v>
      </c>
      <c r="B378" s="117" t="s">
        <v>274</v>
      </c>
      <c r="C378" s="122" t="str">
        <f>IF(補助対象予定経費!E87="","",TEXT((補助対象予定経費!E87),"#,##0"))</f>
        <v/>
      </c>
      <c r="D378" s="117" t="s">
        <v>275</v>
      </c>
      <c r="E378" s="117">
        <v>2</v>
      </c>
      <c r="F378" s="117">
        <v>9</v>
      </c>
      <c r="G378" s="151" t="s">
        <v>266</v>
      </c>
    </row>
    <row r="379" spans="1:7">
      <c r="A379" s="117" t="s">
        <v>683</v>
      </c>
      <c r="B379" s="117" t="s">
        <v>277</v>
      </c>
      <c r="C379" s="122" t="str">
        <f>IF(補助対象予定経費!F87="","",TEXT((補助対象予定経費!F87),"#,##0"))</f>
        <v/>
      </c>
      <c r="D379" s="117" t="s">
        <v>275</v>
      </c>
      <c r="E379" s="117">
        <v>2</v>
      </c>
      <c r="F379" s="117">
        <v>10</v>
      </c>
      <c r="G379" s="151" t="s">
        <v>266</v>
      </c>
    </row>
    <row r="380" spans="1:7">
      <c r="A380" s="117" t="s">
        <v>684</v>
      </c>
      <c r="B380" s="117" t="s">
        <v>279</v>
      </c>
      <c r="C380" s="117" t="str">
        <f>IF(補助対象予定経費!H87="","",補助対象予定経費!H87)</f>
        <v/>
      </c>
      <c r="D380" s="117" t="s">
        <v>272</v>
      </c>
      <c r="E380" s="117">
        <v>2</v>
      </c>
      <c r="F380" s="117">
        <v>11</v>
      </c>
      <c r="G380" s="151" t="s">
        <v>266</v>
      </c>
    </row>
    <row r="381" spans="1:7">
      <c r="A381" s="117" t="s">
        <v>685</v>
      </c>
      <c r="B381" s="117" t="s">
        <v>281</v>
      </c>
      <c r="C381" s="117" t="str">
        <f>IF(補助対象予定経費!I87="","",補助対象予定経費!I87)</f>
        <v/>
      </c>
      <c r="D381" s="117" t="s">
        <v>272</v>
      </c>
      <c r="E381" s="117">
        <v>2</v>
      </c>
      <c r="F381" s="117">
        <v>12</v>
      </c>
      <c r="G381" s="151" t="s">
        <v>266</v>
      </c>
    </row>
    <row r="382" spans="1:7">
      <c r="A382" s="117" t="s">
        <v>686</v>
      </c>
      <c r="B382" s="117" t="s">
        <v>154</v>
      </c>
      <c r="C382" s="117" t="str">
        <f>IF(補助対象予定経費!D88="","",補助対象予定経費!D88)</f>
        <v/>
      </c>
      <c r="D382" s="117" t="s">
        <v>272</v>
      </c>
      <c r="E382" s="117">
        <v>3</v>
      </c>
      <c r="F382" s="117">
        <v>13</v>
      </c>
      <c r="G382" s="151" t="s">
        <v>266</v>
      </c>
    </row>
    <row r="383" spans="1:7">
      <c r="A383" s="117" t="s">
        <v>687</v>
      </c>
      <c r="B383" s="117" t="s">
        <v>274</v>
      </c>
      <c r="C383" s="122" t="str">
        <f>IF(補助対象予定経費!E88="","",TEXT((補助対象予定経費!E88),"#,##0"))</f>
        <v/>
      </c>
      <c r="D383" s="117" t="s">
        <v>275</v>
      </c>
      <c r="E383" s="117">
        <v>3</v>
      </c>
      <c r="F383" s="117">
        <v>14</v>
      </c>
      <c r="G383" s="151" t="s">
        <v>266</v>
      </c>
    </row>
    <row r="384" spans="1:7">
      <c r="A384" s="117" t="s">
        <v>688</v>
      </c>
      <c r="B384" s="117" t="s">
        <v>277</v>
      </c>
      <c r="C384" s="122" t="str">
        <f>IF(補助対象予定経費!F88="","",TEXT((補助対象予定経費!F88),"#,##0"))</f>
        <v/>
      </c>
      <c r="D384" s="117" t="s">
        <v>275</v>
      </c>
      <c r="E384" s="117">
        <v>3</v>
      </c>
      <c r="F384" s="117">
        <v>15</v>
      </c>
      <c r="G384" s="151" t="s">
        <v>266</v>
      </c>
    </row>
    <row r="385" spans="1:7">
      <c r="A385" s="117" t="s">
        <v>689</v>
      </c>
      <c r="B385" s="117" t="s">
        <v>279</v>
      </c>
      <c r="C385" s="117" t="str">
        <f>IF(補助対象予定経費!H88="","",補助対象予定経費!H88)</f>
        <v/>
      </c>
      <c r="D385" s="117" t="s">
        <v>272</v>
      </c>
      <c r="E385" s="117">
        <v>3</v>
      </c>
      <c r="F385" s="117">
        <v>16</v>
      </c>
      <c r="G385" s="151" t="s">
        <v>266</v>
      </c>
    </row>
    <row r="386" spans="1:7">
      <c r="A386" s="117" t="s">
        <v>690</v>
      </c>
      <c r="B386" s="117" t="s">
        <v>281</v>
      </c>
      <c r="C386" s="117" t="str">
        <f>IF(補助対象予定経費!I88="","",補助対象予定経費!I88)</f>
        <v/>
      </c>
      <c r="D386" s="117" t="s">
        <v>272</v>
      </c>
      <c r="E386" s="117">
        <v>3</v>
      </c>
      <c r="F386" s="117">
        <v>17</v>
      </c>
      <c r="G386" s="151" t="s">
        <v>266</v>
      </c>
    </row>
    <row r="387" spans="1:7">
      <c r="A387" s="117" t="s">
        <v>691</v>
      </c>
      <c r="B387" s="117" t="s">
        <v>154</v>
      </c>
      <c r="C387" s="117" t="str">
        <f>IF(補助対象予定経費!D89="","",補助対象予定経費!D89)</f>
        <v/>
      </c>
      <c r="D387" s="117" t="s">
        <v>272</v>
      </c>
      <c r="E387" s="117">
        <v>4</v>
      </c>
      <c r="F387" s="117">
        <v>18</v>
      </c>
      <c r="G387" s="151" t="s">
        <v>266</v>
      </c>
    </row>
    <row r="388" spans="1:7">
      <c r="A388" s="117" t="s">
        <v>692</v>
      </c>
      <c r="B388" s="117" t="s">
        <v>274</v>
      </c>
      <c r="C388" s="122" t="str">
        <f>IF(補助対象予定経費!E89="","",TEXT((補助対象予定経費!E89),"#,##0"))</f>
        <v/>
      </c>
      <c r="D388" s="117" t="s">
        <v>275</v>
      </c>
      <c r="E388" s="117">
        <v>4</v>
      </c>
      <c r="F388" s="117">
        <v>19</v>
      </c>
      <c r="G388" s="151" t="s">
        <v>266</v>
      </c>
    </row>
    <row r="389" spans="1:7">
      <c r="A389" s="117" t="s">
        <v>693</v>
      </c>
      <c r="B389" s="117" t="s">
        <v>277</v>
      </c>
      <c r="C389" s="122" t="str">
        <f>IF(補助対象予定経費!F89="","",TEXT((補助対象予定経費!F89),"#,##0"))</f>
        <v/>
      </c>
      <c r="D389" s="117" t="s">
        <v>275</v>
      </c>
      <c r="E389" s="117">
        <v>4</v>
      </c>
      <c r="F389" s="117">
        <v>20</v>
      </c>
      <c r="G389" s="151" t="s">
        <v>266</v>
      </c>
    </row>
    <row r="390" spans="1:7">
      <c r="A390" s="117" t="s">
        <v>694</v>
      </c>
      <c r="B390" s="117" t="s">
        <v>279</v>
      </c>
      <c r="C390" s="117" t="str">
        <f>IF(補助対象予定経費!H89="","",補助対象予定経費!H89)</f>
        <v/>
      </c>
      <c r="D390" s="117" t="s">
        <v>272</v>
      </c>
      <c r="E390" s="117">
        <v>4</v>
      </c>
      <c r="F390" s="117">
        <v>21</v>
      </c>
      <c r="G390" s="151" t="s">
        <v>266</v>
      </c>
    </row>
    <row r="391" spans="1:7">
      <c r="A391" s="117" t="s">
        <v>695</v>
      </c>
      <c r="B391" s="117" t="s">
        <v>281</v>
      </c>
      <c r="C391" s="117" t="str">
        <f>IF(補助対象予定経費!I89="","",補助対象予定経費!I89)</f>
        <v/>
      </c>
      <c r="D391" s="117" t="s">
        <v>272</v>
      </c>
      <c r="E391" s="117">
        <v>4</v>
      </c>
      <c r="F391" s="117">
        <v>22</v>
      </c>
      <c r="G391" s="151" t="s">
        <v>266</v>
      </c>
    </row>
    <row r="392" spans="1:7">
      <c r="A392" s="117" t="s">
        <v>696</v>
      </c>
      <c r="B392" s="117" t="s">
        <v>154</v>
      </c>
      <c r="C392" s="117" t="str">
        <f>IF(補助対象予定経費!D90="","",補助対象予定経費!D90)</f>
        <v/>
      </c>
      <c r="D392" s="117" t="s">
        <v>272</v>
      </c>
      <c r="E392" s="117">
        <v>5</v>
      </c>
      <c r="F392" s="117">
        <v>23</v>
      </c>
      <c r="G392" s="151" t="s">
        <v>266</v>
      </c>
    </row>
    <row r="393" spans="1:7">
      <c r="A393" s="117" t="s">
        <v>697</v>
      </c>
      <c r="B393" s="117" t="s">
        <v>274</v>
      </c>
      <c r="C393" s="122" t="str">
        <f>IF(補助対象予定経費!E90="","",TEXT((補助対象予定経費!E90),"#,##0"))</f>
        <v/>
      </c>
      <c r="D393" s="117" t="s">
        <v>275</v>
      </c>
      <c r="E393" s="117">
        <v>5</v>
      </c>
      <c r="F393" s="117">
        <v>24</v>
      </c>
      <c r="G393" s="151" t="s">
        <v>266</v>
      </c>
    </row>
    <row r="394" spans="1:7">
      <c r="A394" s="117" t="s">
        <v>698</v>
      </c>
      <c r="B394" s="117" t="s">
        <v>277</v>
      </c>
      <c r="C394" s="122" t="str">
        <f>IF(補助対象予定経費!F90="","",TEXT((補助対象予定経費!F90),"#,##0"))</f>
        <v/>
      </c>
      <c r="D394" s="117" t="s">
        <v>275</v>
      </c>
      <c r="E394" s="117">
        <v>5</v>
      </c>
      <c r="F394" s="117">
        <v>25</v>
      </c>
      <c r="G394" s="151" t="s">
        <v>266</v>
      </c>
    </row>
    <row r="395" spans="1:7">
      <c r="A395" s="117" t="s">
        <v>699</v>
      </c>
      <c r="B395" s="117" t="s">
        <v>279</v>
      </c>
      <c r="C395" s="117" t="str">
        <f>IF(補助対象予定経費!H90="","",補助対象予定経費!H90)</f>
        <v/>
      </c>
      <c r="D395" s="117" t="s">
        <v>272</v>
      </c>
      <c r="E395" s="117">
        <v>5</v>
      </c>
      <c r="F395" s="117">
        <v>26</v>
      </c>
      <c r="G395" s="151" t="s">
        <v>266</v>
      </c>
    </row>
    <row r="396" spans="1:7">
      <c r="A396" s="117" t="s">
        <v>700</v>
      </c>
      <c r="B396" s="117" t="s">
        <v>281</v>
      </c>
      <c r="C396" s="117" t="str">
        <f>IF(補助対象予定経費!I90="","",補助対象予定経費!I90)</f>
        <v/>
      </c>
      <c r="D396" s="117" t="s">
        <v>272</v>
      </c>
      <c r="E396" s="117">
        <v>5</v>
      </c>
      <c r="F396" s="117">
        <v>27</v>
      </c>
      <c r="G396" s="151" t="s">
        <v>266</v>
      </c>
    </row>
    <row r="397" spans="1:7" hidden="1">
      <c r="A397" s="117" t="s">
        <v>701</v>
      </c>
      <c r="B397" s="117" t="s">
        <v>702</v>
      </c>
      <c r="C397" s="117" t="s">
        <v>269</v>
      </c>
      <c r="D397" s="117" t="s">
        <v>270</v>
      </c>
      <c r="E397" s="117">
        <v>0</v>
      </c>
      <c r="F397" s="117">
        <v>28</v>
      </c>
      <c r="G397" s="151" t="s">
        <v>266</v>
      </c>
    </row>
    <row r="398" spans="1:7">
      <c r="A398" s="117" t="s">
        <v>703</v>
      </c>
      <c r="B398" s="117" t="s">
        <v>311</v>
      </c>
      <c r="C398" s="122" t="str">
        <f>IF(補助対象予定経費!E26="","",TEXT((補助対象予定経費!E26),"#,##0"))</f>
        <v>0</v>
      </c>
      <c r="D398" s="117" t="s">
        <v>275</v>
      </c>
      <c r="E398" s="117">
        <v>1</v>
      </c>
      <c r="F398" s="117">
        <v>29</v>
      </c>
      <c r="G398" s="151" t="s">
        <v>266</v>
      </c>
    </row>
    <row r="399" spans="1:7">
      <c r="A399" s="117" t="s">
        <v>704</v>
      </c>
      <c r="B399" s="117" t="s">
        <v>313</v>
      </c>
      <c r="C399" s="122" t="str">
        <f>IF(補助対象予定経費!F26="","",TEXT((補助対象予定経費!F26),"#,##0"))</f>
        <v>0</v>
      </c>
      <c r="D399" s="117" t="s">
        <v>275</v>
      </c>
      <c r="E399" s="117">
        <v>1</v>
      </c>
      <c r="F399" s="117">
        <v>30</v>
      </c>
      <c r="G399" s="151" t="s">
        <v>266</v>
      </c>
    </row>
    <row r="400" spans="1:7">
      <c r="A400" s="117" t="s">
        <v>705</v>
      </c>
      <c r="B400" s="117" t="s">
        <v>315</v>
      </c>
      <c r="C400" s="122" t="str">
        <f>IF(補助対象予定経費!G26="","",TEXT((補助対象予定経費!G26),"#,##0"))</f>
        <v>0</v>
      </c>
      <c r="D400" s="117" t="s">
        <v>275</v>
      </c>
      <c r="E400" s="117">
        <v>1</v>
      </c>
      <c r="F400" s="117">
        <v>31</v>
      </c>
      <c r="G400" s="151" t="s">
        <v>266</v>
      </c>
    </row>
    <row r="401" spans="1:7">
      <c r="A401" s="117" t="s">
        <v>706</v>
      </c>
      <c r="B401" s="117" t="s">
        <v>317</v>
      </c>
      <c r="C401" s="117" t="str">
        <f>IF(補助対象予定経費!I26="","",補助対象予定経費!I26)</f>
        <v/>
      </c>
      <c r="D401" s="117" t="s">
        <v>272</v>
      </c>
      <c r="E401" s="117">
        <v>1</v>
      </c>
      <c r="F401" s="117">
        <v>32</v>
      </c>
      <c r="G401" s="151" t="s">
        <v>266</v>
      </c>
    </row>
    <row r="402" spans="1:7">
      <c r="A402" s="117" t="s">
        <v>707</v>
      </c>
      <c r="B402" s="117" t="s">
        <v>319</v>
      </c>
      <c r="C402" s="117" t="str">
        <f>IF(補助対象予定経費!H26="","",補助対象予定経費!H26)</f>
        <v/>
      </c>
      <c r="D402" s="117" t="s">
        <v>272</v>
      </c>
      <c r="E402" s="117">
        <v>1</v>
      </c>
      <c r="F402" s="117">
        <v>33</v>
      </c>
      <c r="G402" s="151" t="s">
        <v>266</v>
      </c>
    </row>
    <row r="403" spans="1:7" hidden="1">
      <c r="A403" s="117" t="s">
        <v>708</v>
      </c>
      <c r="B403" s="117" t="s">
        <v>709</v>
      </c>
      <c r="C403" s="117" t="s">
        <v>269</v>
      </c>
      <c r="D403" s="117" t="s">
        <v>270</v>
      </c>
      <c r="E403" s="117">
        <v>0</v>
      </c>
      <c r="F403" s="117" t="s">
        <v>710</v>
      </c>
      <c r="G403" s="121"/>
    </row>
    <row r="404" spans="1:7">
      <c r="A404" s="117" t="s">
        <v>711</v>
      </c>
      <c r="B404" s="117" t="s">
        <v>712</v>
      </c>
      <c r="C404" s="122" t="str">
        <f>IF(資金調達表!C5="","",TEXT((資金調達表!C5),"#,##0"))</f>
        <v>0</v>
      </c>
      <c r="D404" s="117" t="s">
        <v>275</v>
      </c>
      <c r="E404" s="117">
        <v>1</v>
      </c>
      <c r="F404" s="117" t="s">
        <v>265</v>
      </c>
      <c r="G404" s="151" t="s">
        <v>713</v>
      </c>
    </row>
    <row r="405" spans="1:7">
      <c r="A405" s="117" t="s">
        <v>714</v>
      </c>
      <c r="B405" s="117" t="s">
        <v>715</v>
      </c>
      <c r="C405" s="122" t="str">
        <f>IF(資金調達表!G7="","",TEXT((資金調達表!G7),"#,##0"))</f>
        <v>0</v>
      </c>
      <c r="D405" s="117" t="s">
        <v>275</v>
      </c>
      <c r="E405" s="117">
        <v>1</v>
      </c>
      <c r="F405" s="117" t="s">
        <v>265</v>
      </c>
      <c r="G405" s="151" t="s">
        <v>713</v>
      </c>
    </row>
    <row r="406" spans="1:7">
      <c r="A406" s="117" t="s">
        <v>716</v>
      </c>
      <c r="B406" s="117" t="s">
        <v>717</v>
      </c>
      <c r="C406" s="122" t="str">
        <f>IF(補助対象予定経費!E27="","",TEXT((補助対象予定経費!E27),"#,##0"))</f>
        <v>0</v>
      </c>
      <c r="D406" s="117" t="s">
        <v>275</v>
      </c>
      <c r="E406" s="117">
        <v>1</v>
      </c>
      <c r="F406" s="117" t="s">
        <v>265</v>
      </c>
      <c r="G406" s="151" t="s">
        <v>266</v>
      </c>
    </row>
    <row r="407" spans="1:7">
      <c r="A407" s="117" t="s">
        <v>718</v>
      </c>
      <c r="B407" s="117" t="s">
        <v>719</v>
      </c>
      <c r="C407" s="122" t="str">
        <f>IF(補助対象予定経費!F27="","",TEXT((補助対象予定経費!F27),"#,##0"))</f>
        <v>0</v>
      </c>
      <c r="D407" s="117" t="s">
        <v>275</v>
      </c>
      <c r="E407" s="117">
        <v>1</v>
      </c>
      <c r="F407" s="117" t="s">
        <v>265</v>
      </c>
      <c r="G407" s="151" t="s">
        <v>266</v>
      </c>
    </row>
    <row r="408" spans="1:7">
      <c r="A408" s="117" t="s">
        <v>720</v>
      </c>
      <c r="B408" s="117" t="s">
        <v>721</v>
      </c>
      <c r="C408" s="122" t="str">
        <f>IF(補助対象予定経費!G27="","",TEXT((補助対象予定経費!G27),"#,##0"))</f>
        <v>0</v>
      </c>
      <c r="D408" s="117" t="s">
        <v>275</v>
      </c>
      <c r="E408" s="117">
        <v>1</v>
      </c>
      <c r="F408" s="117" t="s">
        <v>265</v>
      </c>
      <c r="G408" s="151" t="s">
        <v>266</v>
      </c>
    </row>
    <row r="409" spans="1:7" hidden="1">
      <c r="A409" s="117" t="s">
        <v>722</v>
      </c>
      <c r="B409" s="117" t="s">
        <v>723</v>
      </c>
      <c r="C409" s="117" t="s">
        <v>269</v>
      </c>
      <c r="D409" s="117" t="s">
        <v>270</v>
      </c>
      <c r="E409" s="117">
        <v>0</v>
      </c>
      <c r="F409" s="117" t="s">
        <v>265</v>
      </c>
      <c r="G409" s="151" t="s">
        <v>713</v>
      </c>
    </row>
    <row r="410" spans="1:7">
      <c r="A410" s="117" t="s">
        <v>724</v>
      </c>
      <c r="B410" s="117" t="s">
        <v>725</v>
      </c>
      <c r="C410" s="122" t="str">
        <f>IF(資金調達表!C4="","",TEXT((資金調達表!C4),"#,##0"))</f>
        <v/>
      </c>
      <c r="D410" s="117" t="s">
        <v>275</v>
      </c>
      <c r="E410" s="117">
        <v>1</v>
      </c>
      <c r="F410" s="117" t="s">
        <v>265</v>
      </c>
      <c r="G410" s="151" t="s">
        <v>713</v>
      </c>
    </row>
    <row r="411" spans="1:7">
      <c r="A411" s="117" t="s">
        <v>726</v>
      </c>
      <c r="B411" s="117" t="s">
        <v>727</v>
      </c>
      <c r="C411" s="122" t="str">
        <f>IF(資金調達表!C5="","",TEXT((資金調達表!C5),"#,##0"))</f>
        <v>0</v>
      </c>
      <c r="D411" s="117" t="s">
        <v>275</v>
      </c>
      <c r="E411" s="117">
        <v>1</v>
      </c>
      <c r="F411" s="117" t="s">
        <v>265</v>
      </c>
      <c r="G411" s="151" t="s">
        <v>713</v>
      </c>
    </row>
    <row r="412" spans="1:7">
      <c r="A412" s="117" t="s">
        <v>728</v>
      </c>
      <c r="B412" s="117" t="s">
        <v>729</v>
      </c>
      <c r="C412" s="122" t="str">
        <f>IF(資金調達表!C6="","",TEXT((資金調達表!C6),"#,##0"))</f>
        <v/>
      </c>
      <c r="D412" s="117" t="s">
        <v>275</v>
      </c>
      <c r="E412" s="117">
        <v>1</v>
      </c>
      <c r="F412" s="117" t="s">
        <v>265</v>
      </c>
      <c r="G412" s="151" t="s">
        <v>713</v>
      </c>
    </row>
    <row r="413" spans="1:7">
      <c r="A413" s="150" t="s">
        <v>730</v>
      </c>
      <c r="B413" s="150" t="s">
        <v>731</v>
      </c>
      <c r="C413" s="122" t="str">
        <f>IF(資金調達表!D6="","",資金調達表!D6)</f>
        <v/>
      </c>
      <c r="D413" s="117" t="s">
        <v>272</v>
      </c>
      <c r="E413" s="117">
        <v>1</v>
      </c>
      <c r="F413" s="117" t="s">
        <v>265</v>
      </c>
      <c r="G413" s="151" t="s">
        <v>713</v>
      </c>
    </row>
    <row r="414" spans="1:7">
      <c r="A414" s="117" t="s">
        <v>732</v>
      </c>
      <c r="B414" s="117" t="s">
        <v>733</v>
      </c>
      <c r="C414" s="122" t="str">
        <f>IF(資金調達表!C7="","",TEXT((資金調達表!C7),"#,##0"))</f>
        <v/>
      </c>
      <c r="D414" s="117" t="s">
        <v>275</v>
      </c>
      <c r="E414" s="117">
        <v>1</v>
      </c>
      <c r="F414" s="117" t="s">
        <v>265</v>
      </c>
      <c r="G414" s="151" t="s">
        <v>713</v>
      </c>
    </row>
    <row r="415" spans="1:7">
      <c r="A415" s="150" t="s">
        <v>734</v>
      </c>
      <c r="B415" s="150" t="s">
        <v>735</v>
      </c>
      <c r="C415" s="122" t="str">
        <f>IF(資金調達表!D7="","",資金調達表!D7)</f>
        <v/>
      </c>
      <c r="D415" s="117" t="s">
        <v>272</v>
      </c>
      <c r="E415" s="117">
        <v>1</v>
      </c>
      <c r="F415" s="117" t="s">
        <v>265</v>
      </c>
      <c r="G415" s="151" t="s">
        <v>713</v>
      </c>
    </row>
    <row r="416" spans="1:7">
      <c r="A416" s="117" t="s">
        <v>736</v>
      </c>
      <c r="B416" s="117" t="s">
        <v>737</v>
      </c>
      <c r="C416" s="122" t="str">
        <f>IF(資金調達表!C8="","",TEXT((資金調達表!C8),"#,##0"))</f>
        <v>0</v>
      </c>
      <c r="D416" s="117" t="s">
        <v>275</v>
      </c>
      <c r="E416" s="117">
        <v>1</v>
      </c>
      <c r="F416" s="117" t="s">
        <v>265</v>
      </c>
      <c r="G416" s="151" t="s">
        <v>713</v>
      </c>
    </row>
    <row r="417" spans="1:7" hidden="1">
      <c r="A417" s="117" t="s">
        <v>738</v>
      </c>
      <c r="B417" s="117" t="s">
        <v>739</v>
      </c>
      <c r="C417" s="117" t="s">
        <v>269</v>
      </c>
      <c r="D417" s="117" t="s">
        <v>270</v>
      </c>
      <c r="E417" s="117">
        <v>0</v>
      </c>
      <c r="F417" s="117" t="s">
        <v>265</v>
      </c>
      <c r="G417" s="151" t="s">
        <v>713</v>
      </c>
    </row>
    <row r="418" spans="1:7">
      <c r="A418" s="117" t="s">
        <v>740</v>
      </c>
      <c r="B418" s="117" t="s">
        <v>725</v>
      </c>
      <c r="C418" s="122" t="str">
        <f>IF(資金調達表!G4="","",TEXT((資金調達表!G4),"#,##0"))</f>
        <v/>
      </c>
      <c r="D418" s="117" t="s">
        <v>275</v>
      </c>
      <c r="E418" s="117">
        <v>1</v>
      </c>
      <c r="F418" s="117" t="s">
        <v>265</v>
      </c>
      <c r="G418" s="151" t="s">
        <v>713</v>
      </c>
    </row>
    <row r="419" spans="1:7">
      <c r="A419" s="117" t="s">
        <v>741</v>
      </c>
      <c r="B419" s="117" t="s">
        <v>729</v>
      </c>
      <c r="C419" s="122" t="str">
        <f>IF(資金調達表!G5="","",TEXT((資金調達表!G5),"#,##0"))</f>
        <v/>
      </c>
      <c r="D419" s="117" t="s">
        <v>275</v>
      </c>
      <c r="E419" s="117">
        <v>1</v>
      </c>
      <c r="F419" s="117" t="s">
        <v>265</v>
      </c>
      <c r="G419" s="151" t="s">
        <v>713</v>
      </c>
    </row>
    <row r="420" spans="1:7">
      <c r="A420" s="150" t="s">
        <v>742</v>
      </c>
      <c r="B420" s="150" t="s">
        <v>731</v>
      </c>
      <c r="C420" s="122" t="str">
        <f>IF(資金調達表!H5="","",資金調達表!H5)</f>
        <v/>
      </c>
      <c r="D420" s="117" t="s">
        <v>272</v>
      </c>
      <c r="E420" s="117">
        <v>1</v>
      </c>
      <c r="F420" s="117" t="s">
        <v>265</v>
      </c>
      <c r="G420" s="151" t="s">
        <v>713</v>
      </c>
    </row>
    <row r="421" spans="1:7">
      <c r="A421" s="117" t="s">
        <v>743</v>
      </c>
      <c r="B421" s="117" t="s">
        <v>733</v>
      </c>
      <c r="C421" s="122" t="str">
        <f>IF(資金調達表!G6="","",TEXT((資金調達表!G6),"#,##0"))</f>
        <v/>
      </c>
      <c r="D421" s="117" t="s">
        <v>275</v>
      </c>
      <c r="E421" s="117">
        <v>1</v>
      </c>
      <c r="F421" s="117" t="s">
        <v>265</v>
      </c>
      <c r="G421" s="151" t="s">
        <v>713</v>
      </c>
    </row>
    <row r="422" spans="1:7">
      <c r="A422" s="150" t="s">
        <v>744</v>
      </c>
      <c r="B422" s="150" t="s">
        <v>735</v>
      </c>
      <c r="C422" s="122" t="str">
        <f>IF(資金調達表!H6="","",資金調達表!H6)</f>
        <v/>
      </c>
      <c r="D422" s="117" t="s">
        <v>272</v>
      </c>
      <c r="E422" s="117">
        <v>1</v>
      </c>
      <c r="F422" s="117" t="s">
        <v>265</v>
      </c>
      <c r="G422" s="151" t="s">
        <v>713</v>
      </c>
    </row>
    <row r="423" spans="1:7">
      <c r="A423" s="117" t="s">
        <v>745</v>
      </c>
      <c r="B423" s="117" t="s">
        <v>737</v>
      </c>
      <c r="C423" s="122" t="str">
        <f>IF(資金調達表!G7="","",TEXT((資金調達表!G7),"#,##0"))</f>
        <v>0</v>
      </c>
      <c r="D423" s="117" t="s">
        <v>275</v>
      </c>
      <c r="E423" s="117">
        <v>1</v>
      </c>
      <c r="F423" s="117" t="s">
        <v>265</v>
      </c>
      <c r="G423" s="151" t="s">
        <v>713</v>
      </c>
    </row>
    <row r="424" spans="1:7" hidden="1">
      <c r="A424" s="117" t="s">
        <v>746</v>
      </c>
      <c r="B424" s="117" t="s">
        <v>747</v>
      </c>
      <c r="C424" s="117" t="s">
        <v>269</v>
      </c>
      <c r="D424" s="117" t="s">
        <v>270</v>
      </c>
      <c r="E424" s="117">
        <v>0</v>
      </c>
      <c r="F424" s="117" t="s">
        <v>265</v>
      </c>
      <c r="G424" s="151" t="s">
        <v>266</v>
      </c>
    </row>
    <row r="425" spans="1:7">
      <c r="A425" s="117" t="s">
        <v>748</v>
      </c>
      <c r="B425" s="117" t="s">
        <v>749</v>
      </c>
      <c r="C425" s="122" t="str">
        <f>IF(補助対象予定経費!D2="","",補助対象予定経費!D2)</f>
        <v/>
      </c>
      <c r="D425" s="117" t="s">
        <v>275</v>
      </c>
      <c r="E425" s="117">
        <v>1</v>
      </c>
      <c r="F425" s="117" t="s">
        <v>265</v>
      </c>
      <c r="G425" s="151" t="s">
        <v>266</v>
      </c>
    </row>
    <row r="426" spans="1:7">
      <c r="A426" s="117" t="s">
        <v>750</v>
      </c>
      <c r="B426" s="117" t="s">
        <v>751</v>
      </c>
      <c r="C426" s="122" t="str">
        <f>IF(補助対象予定経費!D3="","",TEXT((補助対象予定経費!D3),"0"))</f>
        <v/>
      </c>
      <c r="D426" s="117" t="s">
        <v>275</v>
      </c>
      <c r="E426" s="117">
        <v>1</v>
      </c>
      <c r="F426" s="117" t="s">
        <v>265</v>
      </c>
      <c r="G426" s="151" t="s">
        <v>266</v>
      </c>
    </row>
    <row r="427" spans="1:7">
      <c r="A427" s="117" t="s">
        <v>752</v>
      </c>
      <c r="B427" s="117" t="s">
        <v>753</v>
      </c>
      <c r="C427" s="122" t="str">
        <f>IF(補助対象予定経費!D4="","",補助対象予定経費!D4)</f>
        <v/>
      </c>
      <c r="D427" s="117" t="s">
        <v>275</v>
      </c>
      <c r="E427" s="117">
        <v>1</v>
      </c>
      <c r="F427" s="117" t="s">
        <v>265</v>
      </c>
      <c r="G427" s="151" t="s">
        <v>266</v>
      </c>
    </row>
    <row r="428" spans="1:7">
      <c r="A428" s="117" t="s">
        <v>754</v>
      </c>
      <c r="B428" s="117" t="s">
        <v>755</v>
      </c>
      <c r="C428" s="122" t="str">
        <f>IF(補助対象予定経費!D5="","",補助対象予定経費!D5)</f>
        <v/>
      </c>
      <c r="D428" s="117" t="s">
        <v>275</v>
      </c>
      <c r="E428" s="117">
        <v>1</v>
      </c>
      <c r="F428" s="117" t="s">
        <v>265</v>
      </c>
      <c r="G428" s="151" t="s">
        <v>266</v>
      </c>
    </row>
    <row r="429" spans="1:7">
      <c r="A429" s="117" t="s">
        <v>756</v>
      </c>
      <c r="B429" s="117" t="s">
        <v>757</v>
      </c>
      <c r="C429" s="122" t="str">
        <f>IF(補助対象予定経費!D6="","",補助対象予定経費!D6)</f>
        <v/>
      </c>
      <c r="D429" s="117" t="s">
        <v>275</v>
      </c>
      <c r="E429" s="117">
        <v>1</v>
      </c>
      <c r="F429" s="117" t="s">
        <v>265</v>
      </c>
      <c r="G429" s="151" t="s">
        <v>266</v>
      </c>
    </row>
    <row r="430" spans="1:7">
      <c r="A430" s="117" t="s">
        <v>758</v>
      </c>
      <c r="B430" s="117" t="s">
        <v>759</v>
      </c>
      <c r="C430" s="122" t="str">
        <f>IF(補助対象予定経費!D7="","",補助対象予定経費!D7)</f>
        <v/>
      </c>
      <c r="D430" s="117" t="s">
        <v>275</v>
      </c>
      <c r="E430" s="117">
        <v>1</v>
      </c>
      <c r="F430" s="117" t="s">
        <v>265</v>
      </c>
      <c r="G430" s="151" t="s">
        <v>266</v>
      </c>
    </row>
    <row r="431" spans="1:7">
      <c r="A431" s="117" t="s">
        <v>760</v>
      </c>
      <c r="B431" s="117" t="s">
        <v>761</v>
      </c>
      <c r="C431" s="123" t="str">
        <f>IF(補助対象予定経費!D8="","",TEXT((補助対象予定経費!D8),"#,##0"))</f>
        <v/>
      </c>
      <c r="D431" s="117" t="s">
        <v>275</v>
      </c>
      <c r="E431" s="117">
        <v>1</v>
      </c>
      <c r="F431" s="117" t="s">
        <v>265</v>
      </c>
      <c r="G431" s="151" t="s">
        <v>266</v>
      </c>
    </row>
    <row r="432" spans="1:7">
      <c r="A432" s="117" t="s">
        <v>762</v>
      </c>
      <c r="B432" s="117" t="s">
        <v>763</v>
      </c>
      <c r="C432" s="117" t="str">
        <f>IF(補助対象予定経費!D9="","",TEXT(補助対象予定経費!D9,"# ?/?"))</f>
        <v/>
      </c>
      <c r="D432" s="117" t="s">
        <v>275</v>
      </c>
      <c r="E432" s="117">
        <v>1</v>
      </c>
      <c r="F432" s="117" t="s">
        <v>265</v>
      </c>
      <c r="G432" s="151" t="s">
        <v>266</v>
      </c>
    </row>
    <row r="433" spans="1:7">
      <c r="A433" s="117" t="s">
        <v>764</v>
      </c>
      <c r="B433" s="117" t="s">
        <v>765</v>
      </c>
      <c r="C433" s="123" t="str">
        <f>IF(補助対象予定経費!D10="","",TEXT((補助対象予定経費!D10),"#,##0"))</f>
        <v/>
      </c>
      <c r="D433" s="117" t="s">
        <v>275</v>
      </c>
      <c r="E433" s="117">
        <v>1</v>
      </c>
      <c r="F433" s="117" t="s">
        <v>265</v>
      </c>
      <c r="G433" s="151" t="s">
        <v>266</v>
      </c>
    </row>
    <row r="434" spans="1:7">
      <c r="A434" s="117" t="s">
        <v>766</v>
      </c>
      <c r="B434" s="117" t="s">
        <v>767</v>
      </c>
      <c r="C434" s="123" t="str">
        <f>IF(補助対象予定経費!D11="","",TEXT((補助対象予定経費!D11),"#,##0"))</f>
        <v/>
      </c>
      <c r="D434" s="117" t="s">
        <v>275</v>
      </c>
      <c r="E434" s="117">
        <v>1</v>
      </c>
      <c r="F434" s="117" t="s">
        <v>265</v>
      </c>
      <c r="G434" s="151" t="s">
        <v>266</v>
      </c>
    </row>
  </sheetData>
  <autoFilter ref="A1:J434" xr:uid="{A3461DBC-22FC-44A1-9EDE-E4255FDF4F30}">
    <filterColumn colId="3">
      <filters>
        <filter val="Pulldown"/>
        <filter val="Text"/>
        <filter val="Textarea"/>
      </filters>
    </filterColumn>
    <sortState xmlns:xlrd2="http://schemas.microsoft.com/office/spreadsheetml/2017/richdata2" ref="A2:J429">
      <sortCondition ref="E1:E434"/>
    </sortState>
  </autoFilter>
  <phoneticPr fontId="3"/>
  <conditionalFormatting sqref="C2:C501">
    <cfRule type="expression" dxfId="0" priority="1">
      <formula>$D2="Label"</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7939E5DE45B334D986374F29FD543CA" ma:contentTypeVersion="13" ma:contentTypeDescription="新しいドキュメントを作成します。" ma:contentTypeScope="" ma:versionID="1fa5fa0fd7f930acfed213a9f25b8bfc">
  <xsd:schema xmlns:xsd="http://www.w3.org/2001/XMLSchema" xmlns:xs="http://www.w3.org/2001/XMLSchema" xmlns:p="http://schemas.microsoft.com/office/2006/metadata/properties" xmlns:ns2="62e04840-2892-4010-be1e-fadd74110de4" xmlns:ns3="2ba71f84-e7bb-4b0e-8699-d7e05a4a474f" targetNamespace="http://schemas.microsoft.com/office/2006/metadata/properties" ma:root="true" ma:fieldsID="41b585498146813aca9454c84f58f97e" ns2:_="" ns3:_="">
    <xsd:import namespace="62e04840-2892-4010-be1e-fadd74110de4"/>
    <xsd:import namespace="2ba71f84-e7bb-4b0e-8699-d7e05a4a47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3d0__x6848__x66f8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04840-2892-4010-be1e-fadd74110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63d0__x6848__x66f8_" ma:index="19" nillable="true" ma:displayName="提案書" ma:format="Dropdown" ma:internalName="_x63d0__x6848__x66f8_">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a71f84-e7bb-4b0e-8699-d7e05a4a47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6f2d0b-a17f-49f3-80ab-f0dad89cd00f}" ma:internalName="TaxCatchAll" ma:showField="CatchAllData" ma:web="2ba71f84-e7bb-4b0e-8699-d7e05a4a47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3d0__x6848__x66f8_ xmlns="62e04840-2892-4010-be1e-fadd74110de4" xsi:nil="true"/>
    <lcf76f155ced4ddcb4097134ff3c332f xmlns="62e04840-2892-4010-be1e-fadd74110de4">
      <Terms xmlns="http://schemas.microsoft.com/office/infopath/2007/PartnerControls"/>
    </lcf76f155ced4ddcb4097134ff3c332f>
    <TaxCatchAll xmlns="2ba71f84-e7bb-4b0e-8699-d7e05a4a474f" xsi:nil="true"/>
  </documentManagement>
</p:properties>
</file>

<file path=customXml/itemProps1.xml><?xml version="1.0" encoding="utf-8"?>
<ds:datastoreItem xmlns:ds="http://schemas.openxmlformats.org/officeDocument/2006/customXml" ds:itemID="{752B3442-CEFF-4685-A0F9-26D2596B883D}"/>
</file>

<file path=customXml/itemProps2.xml><?xml version="1.0" encoding="utf-8"?>
<ds:datastoreItem xmlns:ds="http://schemas.openxmlformats.org/officeDocument/2006/customXml" ds:itemID="{AE1692B5-2039-4910-B272-928736E1FCF6}"/>
</file>

<file path=customXml/itemProps3.xml><?xml version="1.0" encoding="utf-8"?>
<ds:datastoreItem xmlns:ds="http://schemas.openxmlformats.org/officeDocument/2006/customXml" ds:itemID="{8109991F-E8FE-4B86-8CD3-731035C98363}"/>
</file>

<file path=docMetadata/LabelInfo.xml><?xml version="1.0" encoding="utf-8"?>
<clbl:labelList xmlns:clbl="http://schemas.microsoft.com/office/2020/mipLabelMetadata">
  <clbl:label id="{5fae8262-b78e-4366-8929-a5d6aac95320}" enabled="1" method="Standard" siteId="{cf36141c-ddd7-45a7-b073-111f66d0b30c}" contentBits="0" removed="0"/>
  <clbl:label id="{8851da13-0864-4211-935b-92c8e262a14d}" enabled="0" method="" siteId="{8851da13-0864-4211-935b-92c8e262a14d}"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2026-10-08T08:11:59Z</dcterms:created>
  <dcterms:modified xsi:type="dcterms:W3CDTF">2026-10-08T08:26:05Z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0x010100F7939E5DE45B334D986374F29FD543CA</vt:lpwstr>
  </property>
</Properties>
</file>