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filterPrivacy="1"/>
  <xr:revisionPtr revIDLastSave="0" documentId="8_{1789B7E9-221A-49FC-B2FF-77BE714DE535}" xr6:coauthVersionLast="47" xr6:coauthVersionMax="47" xr10:uidLastSave="{00000000-0000-0000-0000-000000000000}"/>
  <workbookProtection workbookAlgorithmName="SHA-512" workbookHashValue="m7gEUwPpBpEo6+IQF4Os0U7bsWLh3cD3U7s/fqKCTs+LwHn41dniueCA8MVdbC8mcOJUctoHj4Iq/EbXTy55lQ==" workbookSaltValue="lzw5b7HIug0/G8tdquG0xg==" workbookSpinCount="100000" lockStructure="1"/>
  <bookViews>
    <workbookView xWindow="-120" yWindow="-16320" windowWidth="29040" windowHeight="15720" tabRatio="808" xr2:uid="{00000000-000D-0000-FFFF-FFFF00000000}"/>
  </bookViews>
  <sheets>
    <sheet name="はじめに" sheetId="9" r:id="rId1"/>
    <sheet name="BS貸借対照表" sheetId="22" r:id="rId2"/>
    <sheet name="PL損益計算書・収益計画" sheetId="23" r:id="rId3"/>
    <sheet name="【解説】BS貸借対照表" sheetId="30" r:id="rId4"/>
    <sheet name="【解説】PL損益計算書・収益計画" sheetId="31" r:id="rId5"/>
    <sheet name="リスト" sheetId="6" state="hidden" r:id="rId6"/>
    <sheet name="import" sheetId="33" state="hidden" r:id="rId7"/>
  </sheets>
  <definedNames>
    <definedName name="_xlnm._FilterDatabase" localSheetId="6" hidden="1">import!$A$1:$J$850</definedName>
    <definedName name="_ftn1" localSheetId="3">【解説】BS貸借対照表!$E$18</definedName>
    <definedName name="_ftn1" localSheetId="1">BS貸借対照表!$E$18</definedName>
    <definedName name="_ftn2" localSheetId="3">【解説】BS貸借対照表!#REF!</definedName>
    <definedName name="_ftn2" localSheetId="1">BS貸借対照表!#REF!</definedName>
    <definedName name="_ftnref1" localSheetId="3">【解説】BS貸借対照表!#REF!</definedName>
    <definedName name="_ftnref1" localSheetId="1">BS貸借対照表!#REF!</definedName>
    <definedName name="_ftnref2" localSheetId="3">【解説】BS貸借対照表!#REF!</definedName>
    <definedName name="_ftnref2" localSheetId="1">BS貸借対照表!#REF!</definedName>
    <definedName name="a">#REF!</definedName>
    <definedName name="b">#REF!</definedName>
    <definedName name="_xlnm.Print_Area" localSheetId="3">【解説】BS貸借対照表!$A$1:$R$26</definedName>
    <definedName name="_xlnm.Print_Area" localSheetId="4">【解説】PL損益計算書・収益計画!$A$1:$S$86</definedName>
    <definedName name="_xlnm.Print_Area" localSheetId="1">BS貸借対照表!$A$1:$R$26</definedName>
    <definedName name="_xlnm.Print_Area" localSheetId="2">PL損益計算書・収益計画!$A$1:$R$85</definedName>
    <definedName name="Webページ">#REF!</definedName>
    <definedName name="クラウド利用費_A">#REF!</definedName>
    <definedName name="クラウド利用費_B">#REF!</definedName>
    <definedName name="クラウド利用費_C">#REF!</definedName>
    <definedName name="グローバル展開_インバウンド市場開拓">#REF!</definedName>
    <definedName name="グローバル展開_海外市場開拓">#REF!</definedName>
    <definedName name="グローバル展開_海外事業者との共同事業">#REF!</definedName>
    <definedName name="グローバル展開_事業転換">#REF!</definedName>
    <definedName name="グローバル展開の類型_変更理由">#REF!</definedName>
    <definedName name="サブタイトル">#REF!</definedName>
    <definedName name="その他支援者１_契約期間">#REF!</definedName>
    <definedName name="その他支援者１_支援者名">#REF!</definedName>
    <definedName name="その他支援者１_支店名">#REF!</definedName>
    <definedName name="その他支援者１_担当者名等">#REF!</definedName>
    <definedName name="その他支援者１_報酬">#REF!</definedName>
    <definedName name="その他支援者１_本店・支店">#REF!</definedName>
    <definedName name="その他支援者２_契約期間">#REF!</definedName>
    <definedName name="その他支援者２_支援者名">#REF!</definedName>
    <definedName name="その他支援者２_支店名">#REF!</definedName>
    <definedName name="その他支援者２_担当者名等">#REF!</definedName>
    <definedName name="その他支援者２_報酬">#REF!</definedName>
    <definedName name="その他支援者２_本店・支店">#REF!</definedName>
    <definedName name="その他支援者３_契約期間">#REF!</definedName>
    <definedName name="その他支援者３_支援者名">#REF!</definedName>
    <definedName name="その他支援者３_支店名">#REF!</definedName>
    <definedName name="その他支援者３_担当者名等">#REF!</definedName>
    <definedName name="その他支援者３_報酬">#REF!</definedName>
    <definedName name="その他支援者３_本店・支店">#REF!</definedName>
    <definedName name="その他支援者４_契約期間">#REF!</definedName>
    <definedName name="その他支援者４_支援者名">#REF!</definedName>
    <definedName name="その他支援者４_支店名">#REF!</definedName>
    <definedName name="その他支援者４_担当者名等">#REF!</definedName>
    <definedName name="その他支援者４_報酬">#REF!</definedName>
    <definedName name="その他支援者４_本店・支店">#REF!</definedName>
    <definedName name="その他支援者５_契約期間">#REF!</definedName>
    <definedName name="その他支援者５_支援者名">#REF!</definedName>
    <definedName name="その他支援者５_支店名">#REF!</definedName>
    <definedName name="その他支援者５_担当者名等">#REF!</definedName>
    <definedName name="その他支援者５_報酬">#REF!</definedName>
    <definedName name="その他支援者５_本店・支店">#REF!</definedName>
    <definedName name="その他事業実施場所_変更理由">#REF!</definedName>
    <definedName name="タイトル">#REF!</definedName>
    <definedName name="運搬費_A">#REF!</definedName>
    <definedName name="運搬費_B">#REF!</definedName>
    <definedName name="運搬費_C">#REF!</definedName>
    <definedName name="加点１">#REF!</definedName>
    <definedName name="加点２">#REF!</definedName>
    <definedName name="課税所得額_１５億円以下">#REF!</definedName>
    <definedName name="課税所得額_１５億円超">#REF!</definedName>
    <definedName name="課税所得額_２年前">#REF!</definedName>
    <definedName name="課税所得額_３年間平均">#REF!</definedName>
    <definedName name="課税所得額_３年前">#REF!</definedName>
    <definedName name="課税所得額_前年">#REF!</definedName>
    <definedName name="課税所得額_変更理由">#REF!</definedName>
    <definedName name="海外旅費_A">#REF!</definedName>
    <definedName name="海外旅費_B">#REF!</definedName>
    <definedName name="海外旅費_C">#REF!</definedName>
    <definedName name="外注費_A">#REF!</definedName>
    <definedName name="外注費_B">#REF!</definedName>
    <definedName name="外注費_C">#REF!</definedName>
    <definedName name="株主等一覧１_出資比率１">#REF!</definedName>
    <definedName name="株主等一覧１_判定１">#REF!</definedName>
    <definedName name="株主等一覧１_名称１">#REF!</definedName>
    <definedName name="機械システム費_A">#REF!</definedName>
    <definedName name="機械システム費_B">#REF!</definedName>
    <definedName name="機械システム費_C">#REF!</definedName>
    <definedName name="技術導入費_A">#REF!</definedName>
    <definedName name="技術導入費_B">#REF!</definedName>
    <definedName name="技術導入費_C">#REF!</definedName>
    <definedName name="共同事業者">#REF!</definedName>
    <definedName name="業種">#REF!</definedName>
    <definedName name="金融機関_契約期間">#REF!</definedName>
    <definedName name="金融機関_支援者名">#REF!</definedName>
    <definedName name="金融機関_支店名">#REF!</definedName>
    <definedName name="金融機関_担当者名等">#REF!</definedName>
    <definedName name="金融機関_変更理由">#REF!</definedName>
    <definedName name="金融機関_報酬">#REF!</definedName>
    <definedName name="金融機関_本店・支店">#REF!</definedName>
    <definedName name="建物費_A">#REF!</definedName>
    <definedName name="建物費_B">#REF!</definedName>
    <definedName name="建物費_C">#REF!</definedName>
    <definedName name="研修費_A">#REF!</definedName>
    <definedName name="研修費_B">#REF!</definedName>
    <definedName name="研修費_C">#REF!</definedName>
    <definedName name="現_クラウド利用費_A">#REF!</definedName>
    <definedName name="現_クラウド利用費_B">#REF!</definedName>
    <definedName name="現_クラウド利用費_C">#REF!</definedName>
    <definedName name="現_運搬費_A">#REF!</definedName>
    <definedName name="現_運搬費_B">#REF!</definedName>
    <definedName name="現_運搬費_C">#REF!</definedName>
    <definedName name="現_海外旅費_A">#REF!</definedName>
    <definedName name="現_海外旅費_B">#REF!</definedName>
    <definedName name="現_海外旅費_C">#REF!</definedName>
    <definedName name="現_外注費_A">#REF!</definedName>
    <definedName name="現_外注費_B">#REF!</definedName>
    <definedName name="現_外注費_C">#REF!</definedName>
    <definedName name="現_機械システム費_A">#REF!</definedName>
    <definedName name="現_機械システム費_B">#REF!</definedName>
    <definedName name="現_機械システム費_C">#REF!</definedName>
    <definedName name="現_技術導入費_A">#REF!</definedName>
    <definedName name="現_技術導入費_B">#REF!</definedName>
    <definedName name="現_技術導入費_C">#REF!</definedName>
    <definedName name="現_建物費_A">#REF!</definedName>
    <definedName name="現_建物費_B">#REF!</definedName>
    <definedName name="現_建物費_C">#REF!</definedName>
    <definedName name="現_研修費_A">#REF!</definedName>
    <definedName name="現_研修費_B">#REF!</definedName>
    <definedName name="現_研修費_C">#REF!</definedName>
    <definedName name="現_広告宣伝費_A">#REF!</definedName>
    <definedName name="現_広告宣伝費_B">#REF!</definedName>
    <definedName name="現_広告宣伝費_C">#REF!</definedName>
    <definedName name="現_専門家経費_A">#REF!</definedName>
    <definedName name="現_専門家経費_B">#REF!</definedName>
    <definedName name="現_専門家経費_C">#REF!</definedName>
    <definedName name="現_知財費_A">#REF!</definedName>
    <definedName name="現_知財費_B">#REF!</definedName>
    <definedName name="現_知財費_C">#REF!</definedName>
    <definedName name="広告宣伝費_A">#REF!</definedName>
    <definedName name="広告宣伝費_B">#REF!</definedName>
    <definedName name="広告宣伝費_C">#REF!</definedName>
    <definedName name="国内・海外">#REF!</definedName>
    <definedName name="作成日">#REF!</definedName>
    <definedName name="資本金・出資金">#REF!</definedName>
    <definedName name="事業概要_事業類型">#REF!</definedName>
    <definedName name="事業形態">#REF!</definedName>
    <definedName name="事業計画書作成支援者の情報_変更理由">#REF!</definedName>
    <definedName name="事業再構築の主な事業又は業種_変更理由">#REF!</definedName>
    <definedName name="事業再構築の類型_変更理由">#REF!</definedName>
    <definedName name="事業再構築後_細分類コード">#REF!</definedName>
    <definedName name="事業再構築後_小分類コード">#REF!</definedName>
    <definedName name="事業再構築後_小分類名称">#REF!</definedName>
    <definedName name="事業再構築後_大分類コード">#REF!</definedName>
    <definedName name="事業再構築後_大分類名称">#REF!</definedName>
    <definedName name="事業再構築後_中分類コード">#REF!</definedName>
    <definedName name="事業再構築後_中分類名称">#REF!</definedName>
    <definedName name="事業再構築前_細分類コード">#REF!</definedName>
    <definedName name="事業再構築前_細分類名称">#REF!</definedName>
    <definedName name="事業再構築前_小分類コード">#REF!</definedName>
    <definedName name="事業再構築前_小分類名称">#REF!</definedName>
    <definedName name="事業再構築前_大分類コード">#REF!</definedName>
    <definedName name="事業再構築前_大分類名称">#REF!</definedName>
    <definedName name="事業再構築前_中分類コード">#REF!</definedName>
    <definedName name="事業再構築前_中分類名称">#REF!</definedName>
    <definedName name="事業再構築類型_業種転換">#REF!</definedName>
    <definedName name="事業再構築類型_業態転換">#REF!</definedName>
    <definedName name="事業再構築類型_事業再編">#REF!</definedName>
    <definedName name="事業再構築類型_事業転換">#REF!</definedName>
    <definedName name="事業再構築類型_新分野展開">#REF!</definedName>
    <definedName name="事業実施場所_FAX番号">#REF!</definedName>
    <definedName name="事業実施場所_異なる">#REF!</definedName>
    <definedName name="事業実施場所_事業所名">#REF!</definedName>
    <definedName name="事業実施場所_所在地">#REF!</definedName>
    <definedName name="事業実施場所_電話番号">#REF!</definedName>
    <definedName name="事業実施場所_同一">#REF!</definedName>
    <definedName name="事業実施場所_郵便番号">#REF!</definedName>
    <definedName name="事業者名">#REF!</definedName>
    <definedName name="事業類型">#REF!</definedName>
    <definedName name="実績１_テーマ名">#REF!</definedName>
    <definedName name="実績１_事業化段階">#REF!</definedName>
    <definedName name="実績１_事業主体">#REF!</definedName>
    <definedName name="実績１_事業成果・実績">#REF!</definedName>
    <definedName name="実績１_事業名称・事業概要">#REF!</definedName>
    <definedName name="実績１_実施期間">#REF!</definedName>
    <definedName name="実績１_補助金額・委託額">#REF!</definedName>
    <definedName name="実績１_本事業との相違点">#REF!</definedName>
    <definedName name="実績１０_テーマ名">#REF!</definedName>
    <definedName name="実績１０_事業化段階">#REF!</definedName>
    <definedName name="実績１０_事業主体">#REF!</definedName>
    <definedName name="実績１０_事業成果・実績">#REF!</definedName>
    <definedName name="実績１０_事業名称・事業概要">#REF!</definedName>
    <definedName name="実績１０_実施期間">#REF!</definedName>
    <definedName name="実績１０_補助金額・委託額">#REF!</definedName>
    <definedName name="実績１０_本事業との相違点">#REF!</definedName>
    <definedName name="実績２_テーマ名">#REF!</definedName>
    <definedName name="実績２_事業化段階">#REF!</definedName>
    <definedName name="実績２_事業主体">#REF!</definedName>
    <definedName name="実績２_事業成果・実績">#REF!</definedName>
    <definedName name="実績２_事業名称・事業概要">#REF!</definedName>
    <definedName name="実績２_実施期間">#REF!</definedName>
    <definedName name="実績２_補助金額・委託額">#REF!</definedName>
    <definedName name="実績２_本事業との相違点">#REF!</definedName>
    <definedName name="実績３_テーマ名">#REF!</definedName>
    <definedName name="実績３_事業化段階">#REF!</definedName>
    <definedName name="実績３_事業主体">#REF!</definedName>
    <definedName name="実績３_事業成果・実績">#REF!</definedName>
    <definedName name="実績３_事業名称・事業概要">#REF!</definedName>
    <definedName name="実績３_実施期間">#REF!</definedName>
    <definedName name="実績３_補助金額・委託額">#REF!</definedName>
    <definedName name="実績３_本事業との相違点">#REF!</definedName>
    <definedName name="実績４_テーマ名">#REF!</definedName>
    <definedName name="実績４_事業化段階">#REF!</definedName>
    <definedName name="実績４_事業主体">#REF!</definedName>
    <definedName name="実績４_事業成果・実績">#REF!</definedName>
    <definedName name="実績４_事業名称・事業概要">#REF!</definedName>
    <definedName name="実績４_実施期間">#REF!</definedName>
    <definedName name="実績４_補助金額・委託額">#REF!</definedName>
    <definedName name="実績４_本事業との相違点">#REF!</definedName>
    <definedName name="実績５_テーマ名">#REF!</definedName>
    <definedName name="実績５_事業化段階">#REF!</definedName>
    <definedName name="実績５_事業主体">#REF!</definedName>
    <definedName name="実績５_事業成果・実績">#REF!</definedName>
    <definedName name="実績５_事業名称・事業概要">#REF!</definedName>
    <definedName name="実績５_実施期間">#REF!</definedName>
    <definedName name="実績５_補助金額・委託額">#REF!</definedName>
    <definedName name="実績５_本事業との相違点">#REF!</definedName>
    <definedName name="実績６_テーマ名">#REF!</definedName>
    <definedName name="実績６_事業化段階">#REF!</definedName>
    <definedName name="実績６_事業主体">#REF!</definedName>
    <definedName name="実績６_事業成果・実績">#REF!</definedName>
    <definedName name="実績６_事業名称・事業概要">#REF!</definedName>
    <definedName name="実績６_実施期間">#REF!</definedName>
    <definedName name="実績６_補助金額・委託額">#REF!</definedName>
    <definedName name="実績６_本事業との相違点">#REF!</definedName>
    <definedName name="実績７_テーマ名">#REF!</definedName>
    <definedName name="実績７_事業化段階">#REF!</definedName>
    <definedName name="実績７_事業主体">#REF!</definedName>
    <definedName name="実績７_事業成果・実績">#REF!</definedName>
    <definedName name="実績７_事業名称・事業概要">#REF!</definedName>
    <definedName name="実績７_実施期間">#REF!</definedName>
    <definedName name="実績７_補助金額・委託額">#REF!</definedName>
    <definedName name="実績７_本事業との相違点">#REF!</definedName>
    <definedName name="実績８_テーマ名">#REF!</definedName>
    <definedName name="実績８_事業化段階">#REF!</definedName>
    <definedName name="実績８_事業主体">#REF!</definedName>
    <definedName name="実績８_事業成果・実績">#REF!</definedName>
    <definedName name="実績８_事業名称・事業概要">#REF!</definedName>
    <definedName name="実績８_実施期間">#REF!</definedName>
    <definedName name="実績８_補助金額・委託額">#REF!</definedName>
    <definedName name="実績８_本事業との相違点">#REF!</definedName>
    <definedName name="実績９_テーマ名">#REF!</definedName>
    <definedName name="実績９_事業化段階">#REF!</definedName>
    <definedName name="実績９_事業主体">#REF!</definedName>
    <definedName name="実績９_事業成果・実績">#REF!</definedName>
    <definedName name="実績９_事業名称・事業概要">#REF!</definedName>
    <definedName name="実績９_実施期間">#REF!</definedName>
    <definedName name="実績９_補助金額・委託額">#REF!</definedName>
    <definedName name="実績９_本事業との相違点">#REF!</definedName>
    <definedName name="主たる事業">#REF!</definedName>
    <definedName name="受付番号">#REF!</definedName>
    <definedName name="受付番号枝番">#REF!</definedName>
    <definedName name="従業員数">#REF!</definedName>
    <definedName name="所属">#REF!</definedName>
    <definedName name="商号又は名称">#REF!</definedName>
    <definedName name="商号又は名称_カナ">#REF!</definedName>
    <definedName name="専門家経費_A">#REF!</definedName>
    <definedName name="専門家経費_B">#REF!</definedName>
    <definedName name="専門家経費_C">#REF!</definedName>
    <definedName name="創業・設立日">#REF!</definedName>
    <definedName name="卒業枠_グローバル展開">#REF!</definedName>
    <definedName name="卒業枠_事業再編">#REF!</definedName>
    <definedName name="卒業枠_新規設備投資">#REF!</definedName>
    <definedName name="卒業枠に向けた取組の類型_変更理由">#REF!</definedName>
    <definedName name="担当者メールアドレス">#REF!</definedName>
    <definedName name="担当者携帯番号">#REF!</definedName>
    <definedName name="担当者氏名">#REF!</definedName>
    <definedName name="担当者電話番号">#REF!</definedName>
    <definedName name="担当者役職">#REF!</definedName>
    <definedName name="知財費_A">#REF!</definedName>
    <definedName name="知財費_B">#REF!</definedName>
    <definedName name="知財費_C">#REF!</definedName>
    <definedName name="認定経営革新等支援機関_契約期間">#REF!</definedName>
    <definedName name="認定経営革新等支援機関_支援者名">#REF!</definedName>
    <definedName name="認定経営革新等支援機関_支店名">#REF!</definedName>
    <definedName name="認定経営革新等支援機関_担当者名等">#REF!</definedName>
    <definedName name="認定経営革新等支援機関_報酬">#REF!</definedName>
    <definedName name="認定経営革新等支援機関_本店・支店">#REF!</definedName>
    <definedName name="認定経営革新等支援機関ID">#REF!</definedName>
    <definedName name="売上高減少要件_コロナ月１">#REF!</definedName>
    <definedName name="売上高減少要件_コロナ月２">#REF!</definedName>
    <definedName name="売上高減少要件_コロナ月３">#REF!</definedName>
    <definedName name="売上高減少要件_コロナ年１">#REF!</definedName>
    <definedName name="売上高減少要件_コロナ年２">#REF!</definedName>
    <definedName name="売上高減少要件_コロナ年３">#REF!</definedName>
    <definedName name="売上高減少要件_コロナ売上高１">#REF!</definedName>
    <definedName name="売上高減少要件_コロナ売上高２">#REF!</definedName>
    <definedName name="売上高減少要件_コロナ売上高３">#REF!</definedName>
    <definedName name="売上高減少要件_直近月１">#REF!</definedName>
    <definedName name="売上高減少要件_直近月２">#REF!</definedName>
    <definedName name="売上高減少要件_直近月３">#REF!</definedName>
    <definedName name="売上高減少要件_直近年１">#REF!</definedName>
    <definedName name="売上高減少要件_直近年２">#REF!</definedName>
    <definedName name="売上高減少要件_直近年３">#REF!</definedName>
    <definedName name="売上高減少要件_直近売上高１">#REF!</definedName>
    <definedName name="売上高減少要件_直近売上高２">#REF!</definedName>
    <definedName name="売上高減少要件_直近売上高３">#REF!</definedName>
    <definedName name="売上高減少要件_変更理由">#REF!</definedName>
    <definedName name="補助事業の具体的な内容_変更理由">#REF!</definedName>
    <definedName name="補助事業の主たる事業実施場所_変更理由">#REF!</definedName>
    <definedName name="補助事業計画の概要_変更理由">#REF!</definedName>
    <definedName name="補助事業計画概要">#REF!</definedName>
    <definedName name="補助事業計画名">#REF!</definedName>
    <definedName name="補助率">#REF!</definedName>
    <definedName name="法人区分">#REF!</definedName>
    <definedName name="法人代表者名">#REF!</definedName>
    <definedName name="法人代表者役職">#REF!</definedName>
    <definedName name="法人番号">#REF!</definedName>
    <definedName name="本社_FAX番号">#REF!</definedName>
    <definedName name="本社_所在地">#REF!</definedName>
    <definedName name="本社_電話番号">#REF!</definedName>
    <definedName name="本社_郵便番号">#REF!</definedName>
    <definedName name="枠">#REF!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9" i="31" l="1"/>
  <c r="T49" i="23"/>
  <c r="T49" i="31" l="1"/>
  <c r="S49" i="23"/>
  <c r="AB4" i="31"/>
  <c r="L21" i="30"/>
  <c r="R4" i="31"/>
  <c r="R3" i="31"/>
  <c r="AB3" i="31" s="1"/>
  <c r="R2" i="31"/>
  <c r="L21" i="22"/>
  <c r="N21" i="30"/>
  <c r="X21" i="30" s="1"/>
  <c r="M21" i="30"/>
  <c r="W21" i="30" s="1"/>
  <c r="V21" i="30"/>
  <c r="M21" i="22"/>
  <c r="C147" i="33" s="1"/>
  <c r="N21" i="22"/>
  <c r="X21" i="22" s="1"/>
  <c r="C36" i="33"/>
  <c r="C822" i="33"/>
  <c r="C821" i="33"/>
  <c r="C820" i="33"/>
  <c r="C819" i="33"/>
  <c r="C814" i="33"/>
  <c r="C810" i="33"/>
  <c r="C809" i="33"/>
  <c r="C807" i="33"/>
  <c r="C806" i="33"/>
  <c r="C805" i="33"/>
  <c r="C804" i="33"/>
  <c r="C788" i="33"/>
  <c r="C787" i="33"/>
  <c r="C783" i="33"/>
  <c r="C782" i="33"/>
  <c r="C781" i="33"/>
  <c r="C780" i="33"/>
  <c r="C778" i="33"/>
  <c r="C776" i="33"/>
  <c r="C772" i="33"/>
  <c r="C771" i="33"/>
  <c r="C770" i="33"/>
  <c r="C769" i="33"/>
  <c r="C767" i="33"/>
  <c r="C765" i="33"/>
  <c r="C764" i="33"/>
  <c r="C755" i="33"/>
  <c r="C751" i="33"/>
  <c r="C750" i="33"/>
  <c r="C748" i="33"/>
  <c r="C747" i="33"/>
  <c r="C746" i="33"/>
  <c r="C745" i="33"/>
  <c r="C729" i="33"/>
  <c r="C728" i="33"/>
  <c r="C724" i="33"/>
  <c r="C723" i="33"/>
  <c r="C722" i="33"/>
  <c r="C721" i="33"/>
  <c r="C719" i="33"/>
  <c r="C717" i="33"/>
  <c r="C713" i="33"/>
  <c r="C712" i="33"/>
  <c r="C711" i="33"/>
  <c r="C710" i="33"/>
  <c r="C708" i="33"/>
  <c r="C706" i="33"/>
  <c r="C705" i="33"/>
  <c r="C696" i="33"/>
  <c r="C692" i="33"/>
  <c r="C691" i="33"/>
  <c r="C689" i="33"/>
  <c r="C688" i="33"/>
  <c r="C687" i="33"/>
  <c r="C686" i="33"/>
  <c r="C670" i="33"/>
  <c r="C669" i="33"/>
  <c r="C665" i="33"/>
  <c r="C664" i="33"/>
  <c r="C663" i="33"/>
  <c r="C662" i="33"/>
  <c r="C660" i="33"/>
  <c r="C658" i="33"/>
  <c r="C654" i="33"/>
  <c r="C653" i="33"/>
  <c r="C652" i="33"/>
  <c r="C651" i="33"/>
  <c r="C649" i="33"/>
  <c r="C647" i="33"/>
  <c r="C646" i="33"/>
  <c r="C637" i="33"/>
  <c r="C633" i="33"/>
  <c r="C632" i="33"/>
  <c r="C630" i="33"/>
  <c r="C629" i="33"/>
  <c r="C628" i="33"/>
  <c r="C627" i="33"/>
  <c r="C611" i="33"/>
  <c r="C610" i="33"/>
  <c r="C606" i="33"/>
  <c r="C605" i="33"/>
  <c r="C604" i="33"/>
  <c r="C603" i="33"/>
  <c r="C601" i="33"/>
  <c r="C599" i="33"/>
  <c r="C595" i="33"/>
  <c r="C594" i="33"/>
  <c r="C593" i="33"/>
  <c r="C592" i="33"/>
  <c r="C590" i="33"/>
  <c r="C588" i="33"/>
  <c r="C587" i="33"/>
  <c r="C578" i="33"/>
  <c r="C574" i="33"/>
  <c r="C573" i="33"/>
  <c r="C571" i="33"/>
  <c r="C570" i="33"/>
  <c r="C569" i="33"/>
  <c r="C568" i="33"/>
  <c r="C552" i="33"/>
  <c r="C551" i="33"/>
  <c r="C547" i="33"/>
  <c r="C546" i="33"/>
  <c r="C545" i="33"/>
  <c r="C544" i="33"/>
  <c r="C542" i="33"/>
  <c r="C540" i="33"/>
  <c r="C536" i="33"/>
  <c r="C535" i="33"/>
  <c r="C534" i="33"/>
  <c r="C533" i="33"/>
  <c r="C531" i="33"/>
  <c r="C529" i="33"/>
  <c r="C528" i="33"/>
  <c r="C519" i="33"/>
  <c r="C515" i="33"/>
  <c r="C514" i="33"/>
  <c r="C512" i="33"/>
  <c r="C511" i="33"/>
  <c r="C510" i="33"/>
  <c r="C509" i="33"/>
  <c r="C493" i="33"/>
  <c r="C492" i="33"/>
  <c r="C488" i="33"/>
  <c r="C487" i="33"/>
  <c r="C486" i="33"/>
  <c r="C485" i="33"/>
  <c r="C483" i="33"/>
  <c r="C481" i="33"/>
  <c r="C477" i="33"/>
  <c r="C476" i="33"/>
  <c r="C475" i="33"/>
  <c r="C474" i="33"/>
  <c r="C472" i="33"/>
  <c r="C470" i="33"/>
  <c r="C469" i="33"/>
  <c r="C466" i="33"/>
  <c r="C460" i="33"/>
  <c r="C455" i="33"/>
  <c r="C454" i="33"/>
  <c r="C453" i="33"/>
  <c r="C452" i="33"/>
  <c r="C451" i="33"/>
  <c r="C450" i="33"/>
  <c r="C434" i="33"/>
  <c r="C433" i="33"/>
  <c r="C427" i="33"/>
  <c r="C426" i="33"/>
  <c r="C424" i="33"/>
  <c r="C422" i="33"/>
  <c r="C416" i="33"/>
  <c r="C415" i="33"/>
  <c r="C413" i="33"/>
  <c r="C410" i="33"/>
  <c r="C407" i="33"/>
  <c r="C405" i="33"/>
  <c r="C404" i="33"/>
  <c r="C403" i="33"/>
  <c r="C402" i="33"/>
  <c r="C401" i="33"/>
  <c r="C396" i="33"/>
  <c r="C395" i="33"/>
  <c r="C394" i="33"/>
  <c r="C393" i="33"/>
  <c r="C392" i="33"/>
  <c r="C391" i="33"/>
  <c r="C380" i="33"/>
  <c r="C378" i="33"/>
  <c r="C377" i="33"/>
  <c r="C375" i="33"/>
  <c r="C374" i="33"/>
  <c r="C368" i="33"/>
  <c r="C367" i="33"/>
  <c r="C366" i="33"/>
  <c r="C365" i="33"/>
  <c r="C363" i="33"/>
  <c r="C357" i="33"/>
  <c r="C356" i="33"/>
  <c r="C354" i="33"/>
  <c r="C351" i="33"/>
  <c r="C348" i="33"/>
  <c r="C346" i="33"/>
  <c r="C345" i="33"/>
  <c r="C344" i="33"/>
  <c r="C343" i="33"/>
  <c r="C342" i="33"/>
  <c r="C337" i="33"/>
  <c r="C336" i="33"/>
  <c r="C335" i="33"/>
  <c r="C334" i="33"/>
  <c r="C333" i="33"/>
  <c r="C332" i="33"/>
  <c r="C321" i="33"/>
  <c r="C319" i="33"/>
  <c r="C318" i="33"/>
  <c r="C316" i="33"/>
  <c r="C315" i="33"/>
  <c r="C309" i="33"/>
  <c r="C308" i="33"/>
  <c r="C307" i="33"/>
  <c r="C306" i="33"/>
  <c r="C304" i="33"/>
  <c r="C298" i="33"/>
  <c r="C297" i="33"/>
  <c r="C295" i="33"/>
  <c r="C292" i="33"/>
  <c r="C287" i="33"/>
  <c r="C286" i="33"/>
  <c r="C285" i="33"/>
  <c r="C284" i="33"/>
  <c r="C283" i="33"/>
  <c r="C278" i="33"/>
  <c r="C277" i="33"/>
  <c r="C276" i="33"/>
  <c r="C275" i="33"/>
  <c r="C274" i="33"/>
  <c r="C273" i="33"/>
  <c r="C262" i="33"/>
  <c r="C260" i="33"/>
  <c r="C259" i="33"/>
  <c r="C257" i="33"/>
  <c r="C256" i="33"/>
  <c r="C250" i="33"/>
  <c r="C249" i="33"/>
  <c r="C248" i="33"/>
  <c r="C247" i="33"/>
  <c r="C245" i="33"/>
  <c r="C239" i="33"/>
  <c r="C238" i="33"/>
  <c r="C236" i="33"/>
  <c r="C233" i="33"/>
  <c r="C167" i="33"/>
  <c r="C166" i="33"/>
  <c r="C165" i="33"/>
  <c r="C164" i="33"/>
  <c r="C161" i="33"/>
  <c r="C160" i="33"/>
  <c r="C159" i="33"/>
  <c r="C158" i="33"/>
  <c r="C157" i="33"/>
  <c r="C156" i="33"/>
  <c r="C155" i="33"/>
  <c r="C154" i="33"/>
  <c r="C153" i="33"/>
  <c r="C146" i="33"/>
  <c r="C145" i="33"/>
  <c r="C144" i="33"/>
  <c r="C143" i="33"/>
  <c r="C140" i="33"/>
  <c r="C139" i="33"/>
  <c r="C138" i="33"/>
  <c r="C137" i="33"/>
  <c r="C136" i="33"/>
  <c r="C135" i="33"/>
  <c r="C134" i="33"/>
  <c r="C133" i="33"/>
  <c r="C132" i="33"/>
  <c r="C126" i="33"/>
  <c r="C125" i="33"/>
  <c r="C124" i="33"/>
  <c r="C123" i="33"/>
  <c r="C122" i="33"/>
  <c r="C119" i="33"/>
  <c r="C118" i="33"/>
  <c r="C117" i="33"/>
  <c r="C116" i="33"/>
  <c r="C115" i="33"/>
  <c r="C114" i="33"/>
  <c r="C113" i="33"/>
  <c r="C112" i="33"/>
  <c r="C111" i="33"/>
  <c r="C82" i="33"/>
  <c r="C81" i="33"/>
  <c r="C80" i="33"/>
  <c r="C79" i="33"/>
  <c r="C78" i="33"/>
  <c r="C77" i="33"/>
  <c r="C76" i="33"/>
  <c r="C75" i="33"/>
  <c r="C73" i="33"/>
  <c r="C72" i="33"/>
  <c r="C71" i="33"/>
  <c r="C70" i="33"/>
  <c r="C69" i="33"/>
  <c r="C51" i="33"/>
  <c r="C61" i="33"/>
  <c r="C60" i="33"/>
  <c r="C59" i="33"/>
  <c r="C58" i="33"/>
  <c r="C57" i="33"/>
  <c r="C56" i="33"/>
  <c r="C55" i="33"/>
  <c r="C54" i="33"/>
  <c r="C52" i="33"/>
  <c r="C50" i="33"/>
  <c r="C49" i="33"/>
  <c r="C48" i="33"/>
  <c r="C40" i="33"/>
  <c r="C39" i="33"/>
  <c r="C38" i="33"/>
  <c r="C37" i="33"/>
  <c r="C35" i="33"/>
  <c r="C34" i="33"/>
  <c r="C33" i="33"/>
  <c r="C31" i="33"/>
  <c r="C30" i="33"/>
  <c r="C29" i="33"/>
  <c r="C28" i="33"/>
  <c r="C27" i="33"/>
  <c r="X20" i="30"/>
  <c r="W20" i="30"/>
  <c r="V20" i="30"/>
  <c r="X19" i="30"/>
  <c r="W19" i="30"/>
  <c r="V19" i="30"/>
  <c r="X18" i="30"/>
  <c r="W18" i="30"/>
  <c r="V18" i="30"/>
  <c r="X17" i="30"/>
  <c r="W17" i="30"/>
  <c r="V17" i="30"/>
  <c r="X19" i="22"/>
  <c r="W19" i="22"/>
  <c r="V19" i="22"/>
  <c r="X17" i="22"/>
  <c r="W17" i="22"/>
  <c r="V17" i="22"/>
  <c r="V21" i="22"/>
  <c r="I1" i="33"/>
  <c r="W21" i="22" l="1"/>
  <c r="C168" i="33"/>
  <c r="X3" i="31"/>
  <c r="F53" i="31"/>
  <c r="G53" i="31"/>
  <c r="H53" i="31"/>
  <c r="I53" i="31"/>
  <c r="J53" i="31"/>
  <c r="K53" i="31"/>
  <c r="L53" i="31"/>
  <c r="M53" i="31"/>
  <c r="N53" i="31"/>
  <c r="O53" i="31"/>
  <c r="E53" i="23" l="1"/>
  <c r="C280" i="33" s="1"/>
  <c r="F53" i="23"/>
  <c r="C339" i="33" s="1"/>
  <c r="G53" i="23"/>
  <c r="C398" i="33" s="1"/>
  <c r="H53" i="23"/>
  <c r="C457" i="33" s="1"/>
  <c r="I53" i="23"/>
  <c r="C516" i="33" s="1"/>
  <c r="J53" i="23"/>
  <c r="C575" i="33" s="1"/>
  <c r="K53" i="23"/>
  <c r="C634" i="33" s="1"/>
  <c r="L53" i="23"/>
  <c r="M53" i="23"/>
  <c r="C752" i="33" s="1"/>
  <c r="N53" i="23"/>
  <c r="C811" i="33" s="1"/>
  <c r="I28" i="23"/>
  <c r="C491" i="33" s="1"/>
  <c r="C693" i="33" l="1"/>
  <c r="L54" i="23"/>
  <c r="H41" i="31"/>
  <c r="M27" i="31"/>
  <c r="I27" i="31"/>
  <c r="U27" i="31" s="1"/>
  <c r="M8" i="31"/>
  <c r="AA56" i="31"/>
  <c r="Z56" i="31"/>
  <c r="Y56" i="31"/>
  <c r="W56" i="31"/>
  <c r="V56" i="31"/>
  <c r="U56" i="31"/>
  <c r="O54" i="31"/>
  <c r="N54" i="31"/>
  <c r="M54" i="31"/>
  <c r="L54" i="31"/>
  <c r="K54" i="31"/>
  <c r="W52" i="31"/>
  <c r="V52" i="31"/>
  <c r="AA51" i="31"/>
  <c r="Z51" i="31"/>
  <c r="Y51" i="31"/>
  <c r="W51" i="31"/>
  <c r="V51" i="31"/>
  <c r="U51" i="31"/>
  <c r="Y50" i="31"/>
  <c r="U50" i="31"/>
  <c r="AA49" i="31"/>
  <c r="Z49" i="31"/>
  <c r="Y49" i="31"/>
  <c r="W49" i="31"/>
  <c r="V49" i="31"/>
  <c r="AA48" i="31"/>
  <c r="Z48" i="31"/>
  <c r="Y48" i="31"/>
  <c r="W48" i="31"/>
  <c r="V48" i="31"/>
  <c r="U48" i="31"/>
  <c r="AA47" i="31"/>
  <c r="Z47" i="31"/>
  <c r="Y47" i="31"/>
  <c r="W47" i="31"/>
  <c r="V47" i="31"/>
  <c r="U47" i="31"/>
  <c r="AA46" i="31"/>
  <c r="Z46" i="31"/>
  <c r="Y46" i="31"/>
  <c r="W46" i="31"/>
  <c r="V46" i="31"/>
  <c r="U46" i="31"/>
  <c r="O42" i="31"/>
  <c r="N42" i="31"/>
  <c r="M42" i="31"/>
  <c r="L42" i="31"/>
  <c r="K42" i="31"/>
  <c r="J42" i="31"/>
  <c r="V42" i="31" s="1"/>
  <c r="O41" i="31"/>
  <c r="N41" i="31"/>
  <c r="M41" i="31"/>
  <c r="L41" i="31"/>
  <c r="K41" i="31"/>
  <c r="J41" i="31"/>
  <c r="V41" i="31" s="1"/>
  <c r="I41" i="31"/>
  <c r="U41" i="31" s="1"/>
  <c r="G41" i="31"/>
  <c r="F41" i="31"/>
  <c r="O39" i="31"/>
  <c r="N39" i="31"/>
  <c r="M39" i="31"/>
  <c r="L39" i="31"/>
  <c r="K39" i="31"/>
  <c r="J39" i="31"/>
  <c r="V39" i="31" s="1"/>
  <c r="I39" i="31"/>
  <c r="U39" i="31" s="1"/>
  <c r="H39" i="31"/>
  <c r="G39" i="31"/>
  <c r="F39" i="31"/>
  <c r="AA30" i="31"/>
  <c r="Z30" i="31"/>
  <c r="Y30" i="31"/>
  <c r="W30" i="31"/>
  <c r="V30" i="31"/>
  <c r="U30" i="31"/>
  <c r="AA29" i="31"/>
  <c r="Z29" i="31"/>
  <c r="Y29" i="31"/>
  <c r="W29" i="31"/>
  <c r="V29" i="31"/>
  <c r="U29" i="31"/>
  <c r="O28" i="31"/>
  <c r="N28" i="31"/>
  <c r="M28" i="31"/>
  <c r="L28" i="31"/>
  <c r="K28" i="31"/>
  <c r="J28" i="31"/>
  <c r="V28" i="31" s="1"/>
  <c r="O27" i="31"/>
  <c r="N27" i="31"/>
  <c r="L27" i="31"/>
  <c r="K27" i="31"/>
  <c r="J27" i="31"/>
  <c r="V27" i="31" s="1"/>
  <c r="H27" i="31"/>
  <c r="G27" i="31"/>
  <c r="F27" i="31"/>
  <c r="AA25" i="31"/>
  <c r="Z25" i="31"/>
  <c r="W25" i="31"/>
  <c r="V25" i="31"/>
  <c r="AA24" i="31"/>
  <c r="Z24" i="31"/>
  <c r="W24" i="31"/>
  <c r="V24" i="31"/>
  <c r="AA23" i="31"/>
  <c r="Z23" i="31"/>
  <c r="Y23" i="31"/>
  <c r="W23" i="31"/>
  <c r="V23" i="31"/>
  <c r="U23" i="31"/>
  <c r="AA22" i="31"/>
  <c r="Z22" i="31"/>
  <c r="Y22" i="31"/>
  <c r="W22" i="31"/>
  <c r="V22" i="31"/>
  <c r="U22" i="31"/>
  <c r="AA20" i="31"/>
  <c r="Z20" i="31"/>
  <c r="Y20" i="31"/>
  <c r="W20" i="31"/>
  <c r="V20" i="31"/>
  <c r="U20" i="31"/>
  <c r="O19" i="31"/>
  <c r="N19" i="31"/>
  <c r="M19" i="31"/>
  <c r="L19" i="31"/>
  <c r="K19" i="31"/>
  <c r="J19" i="31"/>
  <c r="V19" i="31" s="1"/>
  <c r="I19" i="31"/>
  <c r="U19" i="31" s="1"/>
  <c r="H19" i="31"/>
  <c r="G19" i="31"/>
  <c r="F19" i="31"/>
  <c r="AA18" i="31"/>
  <c r="Z18" i="31"/>
  <c r="Y18" i="31"/>
  <c r="W18" i="31"/>
  <c r="V18" i="31"/>
  <c r="U18" i="31"/>
  <c r="R18" i="31"/>
  <c r="O17" i="31"/>
  <c r="N17" i="31"/>
  <c r="M17" i="31"/>
  <c r="L17" i="31"/>
  <c r="K17" i="31"/>
  <c r="J17" i="31"/>
  <c r="I17" i="31"/>
  <c r="U17" i="31" s="1"/>
  <c r="H17" i="31"/>
  <c r="G17" i="31"/>
  <c r="F17" i="31"/>
  <c r="O16" i="31"/>
  <c r="N16" i="31"/>
  <c r="M16" i="31"/>
  <c r="L16" i="31"/>
  <c r="K16" i="31"/>
  <c r="J16" i="31"/>
  <c r="V16" i="31" s="1"/>
  <c r="AA14" i="31"/>
  <c r="Z14" i="31"/>
  <c r="W14" i="31"/>
  <c r="V14" i="31"/>
  <c r="AA13" i="31"/>
  <c r="Z13" i="31"/>
  <c r="W13" i="31"/>
  <c r="V13" i="31"/>
  <c r="R13" i="31"/>
  <c r="AA12" i="31"/>
  <c r="Z12" i="31"/>
  <c r="Y12" i="31"/>
  <c r="W12" i="31"/>
  <c r="V12" i="31"/>
  <c r="U12" i="31"/>
  <c r="AA11" i="31"/>
  <c r="Z11" i="31"/>
  <c r="Y11" i="31"/>
  <c r="W11" i="31"/>
  <c r="V11" i="31"/>
  <c r="U11" i="31"/>
  <c r="O10" i="31"/>
  <c r="N10" i="31"/>
  <c r="M10" i="31"/>
  <c r="L10" i="31"/>
  <c r="K10" i="31"/>
  <c r="J10" i="31"/>
  <c r="V10" i="31" s="1"/>
  <c r="I10" i="31"/>
  <c r="U10" i="31" s="1"/>
  <c r="H10" i="31"/>
  <c r="G10" i="31"/>
  <c r="F10" i="31"/>
  <c r="AA9" i="31"/>
  <c r="Z9" i="31"/>
  <c r="Y9" i="31"/>
  <c r="W9" i="31"/>
  <c r="V9" i="31"/>
  <c r="U9" i="31"/>
  <c r="O8" i="31"/>
  <c r="N8" i="31"/>
  <c r="L8" i="31"/>
  <c r="K8" i="31"/>
  <c r="J8" i="31"/>
  <c r="V8" i="31" s="1"/>
  <c r="I8" i="31"/>
  <c r="U8" i="31" s="1"/>
  <c r="H8" i="31"/>
  <c r="G8" i="31"/>
  <c r="F8" i="31"/>
  <c r="AA7" i="31"/>
  <c r="Z7" i="31"/>
  <c r="W7" i="31"/>
  <c r="V7" i="31"/>
  <c r="AA6" i="31"/>
  <c r="Z6" i="31"/>
  <c r="Y6" i="31"/>
  <c r="W6" i="31"/>
  <c r="V6" i="31"/>
  <c r="U6" i="31"/>
  <c r="AB5" i="31"/>
  <c r="O5" i="31"/>
  <c r="N5" i="31"/>
  <c r="M5" i="31"/>
  <c r="L5" i="31"/>
  <c r="K5" i="31"/>
  <c r="J5" i="31"/>
  <c r="I5" i="31"/>
  <c r="U5" i="31" s="1"/>
  <c r="H5" i="31"/>
  <c r="G5" i="31"/>
  <c r="F5" i="31"/>
  <c r="AA3" i="31"/>
  <c r="Z3" i="31"/>
  <c r="Y3" i="31"/>
  <c r="O3" i="31"/>
  <c r="N3" i="31"/>
  <c r="M3" i="31"/>
  <c r="L3" i="31"/>
  <c r="K3" i="31"/>
  <c r="G40" i="31" l="1"/>
  <c r="H40" i="31"/>
  <c r="W42" i="31"/>
  <c r="X60" i="31"/>
  <c r="T60" i="31"/>
  <c r="T41" i="31"/>
  <c r="T27" i="31"/>
  <c r="T10" i="31"/>
  <c r="T59" i="31"/>
  <c r="T9" i="31"/>
  <c r="T58" i="31"/>
  <c r="T39" i="31"/>
  <c r="T23" i="31"/>
  <c r="T8" i="31"/>
  <c r="T29" i="31"/>
  <c r="T57" i="31"/>
  <c r="T22" i="31"/>
  <c r="T6" i="31"/>
  <c r="T11" i="31"/>
  <c r="T56" i="31"/>
  <c r="T5" i="31"/>
  <c r="T51" i="31"/>
  <c r="T35" i="31"/>
  <c r="T20" i="31"/>
  <c r="T50" i="31"/>
  <c r="T19" i="31"/>
  <c r="T33" i="31"/>
  <c r="T18" i="31"/>
  <c r="T48" i="31"/>
  <c r="T32" i="31"/>
  <c r="T17" i="31"/>
  <c r="T30" i="31"/>
  <c r="T12" i="31"/>
  <c r="T47" i="31"/>
  <c r="T46" i="31"/>
  <c r="W5" i="31"/>
  <c r="W27" i="31"/>
  <c r="R16" i="31"/>
  <c r="X12" i="31"/>
  <c r="X11" i="31"/>
  <c r="X18" i="31"/>
  <c r="X22" i="31"/>
  <c r="X30" i="31"/>
  <c r="W8" i="31"/>
  <c r="L15" i="31"/>
  <c r="L26" i="31" s="1"/>
  <c r="M15" i="31"/>
  <c r="M26" i="31" s="1"/>
  <c r="M31" i="31" s="1"/>
  <c r="W19" i="31"/>
  <c r="X35" i="31"/>
  <c r="N40" i="31"/>
  <c r="L40" i="31"/>
  <c r="W39" i="31"/>
  <c r="M40" i="31"/>
  <c r="W16" i="31"/>
  <c r="O15" i="31"/>
  <c r="O26" i="31" s="1"/>
  <c r="O38" i="31" s="1"/>
  <c r="X23" i="31"/>
  <c r="J15" i="31"/>
  <c r="V15" i="31" s="1"/>
  <c r="V5" i="31"/>
  <c r="G15" i="31"/>
  <c r="G26" i="31" s="1"/>
  <c r="G38" i="31" s="1"/>
  <c r="H15" i="31"/>
  <c r="H26" i="31" s="1"/>
  <c r="H38" i="31" s="1"/>
  <c r="H43" i="31" s="1"/>
  <c r="K15" i="31"/>
  <c r="X49" i="31"/>
  <c r="W41" i="31"/>
  <c r="F15" i="31"/>
  <c r="F26" i="31" s="1"/>
  <c r="F38" i="31" s="1"/>
  <c r="X57" i="31"/>
  <c r="W10" i="31"/>
  <c r="O40" i="31"/>
  <c r="I15" i="31"/>
  <c r="X51" i="31"/>
  <c r="N15" i="31"/>
  <c r="N26" i="31" s="1"/>
  <c r="N38" i="31" s="1"/>
  <c r="X56" i="31"/>
  <c r="K40" i="31"/>
  <c r="W28" i="31"/>
  <c r="X47" i="31"/>
  <c r="R17" i="31"/>
  <c r="R11" i="31"/>
  <c r="F40" i="31"/>
  <c r="T40" i="31" s="1"/>
  <c r="V17" i="31"/>
  <c r="X32" i="31"/>
  <c r="X58" i="31"/>
  <c r="W17" i="31"/>
  <c r="X20" i="31"/>
  <c r="X29" i="31"/>
  <c r="X6" i="31"/>
  <c r="X9" i="31"/>
  <c r="X33" i="31"/>
  <c r="I40" i="31"/>
  <c r="U40" i="31" s="1"/>
  <c r="X46" i="31"/>
  <c r="X59" i="31"/>
  <c r="J40" i="31"/>
  <c r="V40" i="31" s="1"/>
  <c r="X48" i="31"/>
  <c r="X50" i="31"/>
  <c r="G43" i="31" l="1"/>
  <c r="T38" i="31"/>
  <c r="T15" i="31"/>
  <c r="T26" i="31"/>
  <c r="N43" i="31"/>
  <c r="N44" i="31" s="1"/>
  <c r="G31" i="31"/>
  <c r="O43" i="31"/>
  <c r="O44" i="31" s="1"/>
  <c r="H31" i="31"/>
  <c r="H34" i="31" s="1"/>
  <c r="H36" i="31" s="1"/>
  <c r="L38" i="31"/>
  <c r="L43" i="31" s="1"/>
  <c r="L31" i="31"/>
  <c r="W40" i="31"/>
  <c r="W15" i="31"/>
  <c r="J26" i="31"/>
  <c r="M38" i="31"/>
  <c r="M43" i="31" s="1"/>
  <c r="O31" i="31"/>
  <c r="F31" i="31"/>
  <c r="F34" i="31" s="1"/>
  <c r="U15" i="31"/>
  <c r="I26" i="31"/>
  <c r="N31" i="31"/>
  <c r="K26" i="31"/>
  <c r="F43" i="31"/>
  <c r="T43" i="31" l="1"/>
  <c r="G34" i="31"/>
  <c r="T31" i="31"/>
  <c r="J38" i="31"/>
  <c r="J31" i="31"/>
  <c r="V31" i="31" s="1"/>
  <c r="V26" i="31"/>
  <c r="K38" i="31"/>
  <c r="K31" i="31"/>
  <c r="W31" i="31" s="1"/>
  <c r="W26" i="31"/>
  <c r="I38" i="31"/>
  <c r="U26" i="31"/>
  <c r="I31" i="31"/>
  <c r="U31" i="31" s="1"/>
  <c r="F36" i="31"/>
  <c r="G36" i="31" l="1"/>
  <c r="T36" i="31" s="1"/>
  <c r="T34" i="31"/>
  <c r="J43" i="31"/>
  <c r="M44" i="31" s="1"/>
  <c r="R15" i="31" s="1"/>
  <c r="V38" i="31"/>
  <c r="K43" i="31"/>
  <c r="W38" i="31"/>
  <c r="U38" i="31"/>
  <c r="I43" i="31"/>
  <c r="U43" i="31" s="1"/>
  <c r="L5" i="30"/>
  <c r="L15" i="30" s="1"/>
  <c r="L22" i="30" s="1"/>
  <c r="E11" i="30"/>
  <c r="S11" i="30" s="1"/>
  <c r="AM20" i="30"/>
  <c r="AL20" i="30"/>
  <c r="AK20" i="30"/>
  <c r="AD20" i="30"/>
  <c r="AC20" i="30"/>
  <c r="AB20" i="30"/>
  <c r="AM19" i="30"/>
  <c r="AL19" i="30"/>
  <c r="AK19" i="30"/>
  <c r="AJ19" i="30"/>
  <c r="AI19" i="30"/>
  <c r="AH19" i="30"/>
  <c r="AD19" i="30"/>
  <c r="AC19" i="30"/>
  <c r="AB19" i="30"/>
  <c r="AA19" i="30"/>
  <c r="Z19" i="30"/>
  <c r="Y19" i="30"/>
  <c r="U19" i="30"/>
  <c r="T19" i="30"/>
  <c r="S19" i="30"/>
  <c r="AM18" i="30"/>
  <c r="AL18" i="30"/>
  <c r="AK18" i="30"/>
  <c r="AJ18" i="30"/>
  <c r="AI18" i="30"/>
  <c r="AH18" i="30"/>
  <c r="AD18" i="30"/>
  <c r="AC18" i="30"/>
  <c r="AB18" i="30"/>
  <c r="AA18" i="30"/>
  <c r="Z18" i="30"/>
  <c r="Y18" i="30"/>
  <c r="U18" i="30"/>
  <c r="T18" i="30"/>
  <c r="S18" i="30"/>
  <c r="AM17" i="30"/>
  <c r="AL17" i="30"/>
  <c r="AK17" i="30"/>
  <c r="AJ17" i="30"/>
  <c r="AI17" i="30"/>
  <c r="AH17" i="30"/>
  <c r="AD17" i="30"/>
  <c r="AC17" i="30"/>
  <c r="AB17" i="30"/>
  <c r="AA17" i="30"/>
  <c r="Z17" i="30"/>
  <c r="Y17" i="30"/>
  <c r="U17" i="30"/>
  <c r="T17" i="30"/>
  <c r="S17" i="30"/>
  <c r="AJ16" i="30"/>
  <c r="AI16" i="30"/>
  <c r="AH16" i="30"/>
  <c r="AA16" i="30"/>
  <c r="Z16" i="30"/>
  <c r="Y16" i="30"/>
  <c r="U16" i="30"/>
  <c r="T16" i="30"/>
  <c r="S16" i="30"/>
  <c r="AM15" i="30"/>
  <c r="AL15" i="30"/>
  <c r="AK15" i="30"/>
  <c r="AJ15" i="30"/>
  <c r="AI15" i="30"/>
  <c r="AH15" i="30"/>
  <c r="AA15" i="30"/>
  <c r="Z15" i="30"/>
  <c r="Y15" i="30"/>
  <c r="U15" i="30"/>
  <c r="T15" i="30"/>
  <c r="S15" i="30"/>
  <c r="AJ14" i="30"/>
  <c r="AI14" i="30"/>
  <c r="AH14" i="30"/>
  <c r="AA14" i="30"/>
  <c r="Z14" i="30"/>
  <c r="Y14" i="30"/>
  <c r="U14" i="30"/>
  <c r="T14" i="30"/>
  <c r="S14" i="30"/>
  <c r="AM13" i="30"/>
  <c r="AL13" i="30"/>
  <c r="AK13" i="30"/>
  <c r="AJ13" i="30"/>
  <c r="AI13" i="30"/>
  <c r="AH13" i="30"/>
  <c r="AD13" i="30"/>
  <c r="AC13" i="30"/>
  <c r="AB13" i="30"/>
  <c r="AA13" i="30"/>
  <c r="Z13" i="30"/>
  <c r="Y13" i="30"/>
  <c r="X13" i="30"/>
  <c r="W13" i="30"/>
  <c r="V13" i="30"/>
  <c r="U13" i="30"/>
  <c r="T13" i="30"/>
  <c r="S13" i="30"/>
  <c r="AM12" i="30"/>
  <c r="AL12" i="30"/>
  <c r="AK12" i="30"/>
  <c r="AJ12" i="30"/>
  <c r="AI12" i="30"/>
  <c r="AH12" i="30"/>
  <c r="AD12" i="30"/>
  <c r="AC12" i="30"/>
  <c r="AB12" i="30"/>
  <c r="AA12" i="30"/>
  <c r="Z12" i="30"/>
  <c r="Y12" i="30"/>
  <c r="X12" i="30"/>
  <c r="W12" i="30"/>
  <c r="V12" i="30"/>
  <c r="U12" i="30"/>
  <c r="T12" i="30"/>
  <c r="S12" i="30"/>
  <c r="AM11" i="30"/>
  <c r="AL11" i="30"/>
  <c r="AK11" i="30"/>
  <c r="AD11" i="30"/>
  <c r="AC11" i="30"/>
  <c r="AB11" i="30"/>
  <c r="X11" i="30"/>
  <c r="W11" i="30"/>
  <c r="V11" i="30"/>
  <c r="G11" i="30"/>
  <c r="U11" i="30" s="1"/>
  <c r="F11" i="30"/>
  <c r="T11" i="30" s="1"/>
  <c r="AM10" i="30"/>
  <c r="AL10" i="30"/>
  <c r="AK10" i="30"/>
  <c r="AJ10" i="30"/>
  <c r="AI10" i="30"/>
  <c r="AH10" i="30"/>
  <c r="AD10" i="30"/>
  <c r="AC10" i="30"/>
  <c r="AB10" i="30"/>
  <c r="AA10" i="30"/>
  <c r="Z10" i="30"/>
  <c r="Y10" i="30"/>
  <c r="X10" i="30"/>
  <c r="W10" i="30"/>
  <c r="V10" i="30"/>
  <c r="U10" i="30"/>
  <c r="T10" i="30"/>
  <c r="S10" i="30"/>
  <c r="AM9" i="30"/>
  <c r="AL9" i="30"/>
  <c r="AK9" i="30"/>
  <c r="AJ9" i="30"/>
  <c r="AI9" i="30"/>
  <c r="AH9" i="30"/>
  <c r="AD9" i="30"/>
  <c r="AC9" i="30"/>
  <c r="AB9" i="30"/>
  <c r="AA9" i="30"/>
  <c r="Z9" i="30"/>
  <c r="Y9" i="30"/>
  <c r="X9" i="30"/>
  <c r="W9" i="30"/>
  <c r="V9" i="30"/>
  <c r="U9" i="30"/>
  <c r="T9" i="30"/>
  <c r="S9" i="30"/>
  <c r="AM8" i="30"/>
  <c r="AL8" i="30"/>
  <c r="AK8" i="30"/>
  <c r="AJ8" i="30"/>
  <c r="AI8" i="30"/>
  <c r="AH8" i="30"/>
  <c r="AD8" i="30"/>
  <c r="AC8" i="30"/>
  <c r="AB8" i="30"/>
  <c r="AA8" i="30"/>
  <c r="Z8" i="30"/>
  <c r="Y8" i="30"/>
  <c r="X8" i="30"/>
  <c r="W8" i="30"/>
  <c r="V8" i="30"/>
  <c r="U8" i="30"/>
  <c r="T8" i="30"/>
  <c r="S8" i="30"/>
  <c r="AM7" i="30"/>
  <c r="AL7" i="30"/>
  <c r="AK7" i="30"/>
  <c r="AJ7" i="30"/>
  <c r="AI7" i="30"/>
  <c r="AH7" i="30"/>
  <c r="AD7" i="30"/>
  <c r="AC7" i="30"/>
  <c r="AB7" i="30"/>
  <c r="AA7" i="30"/>
  <c r="Z7" i="30"/>
  <c r="Y7" i="30"/>
  <c r="X7" i="30"/>
  <c r="W7" i="30"/>
  <c r="V7" i="30"/>
  <c r="U7" i="30"/>
  <c r="T7" i="30"/>
  <c r="S7" i="30"/>
  <c r="AM6" i="30"/>
  <c r="AL6" i="30"/>
  <c r="AK6" i="30"/>
  <c r="AJ6" i="30"/>
  <c r="AI6" i="30"/>
  <c r="AH6" i="30"/>
  <c r="AD6" i="30"/>
  <c r="AC6" i="30"/>
  <c r="AB6" i="30"/>
  <c r="AA6" i="30"/>
  <c r="Z6" i="30"/>
  <c r="Y6" i="30"/>
  <c r="X6" i="30"/>
  <c r="W6" i="30"/>
  <c r="V6" i="30"/>
  <c r="U6" i="30"/>
  <c r="T6" i="30"/>
  <c r="S6" i="30"/>
  <c r="N5" i="30"/>
  <c r="N15" i="30" s="1"/>
  <c r="X15" i="30" s="1"/>
  <c r="M5" i="30"/>
  <c r="M15" i="30" s="1"/>
  <c r="W15" i="30" s="1"/>
  <c r="G5" i="30"/>
  <c r="U5" i="30" s="1"/>
  <c r="F5" i="30"/>
  <c r="E5" i="30"/>
  <c r="AH3" i="30"/>
  <c r="Y3" i="30"/>
  <c r="W5" i="30" l="1"/>
  <c r="X5" i="30"/>
  <c r="AD15" i="30"/>
  <c r="M22" i="30"/>
  <c r="W22" i="30" s="1"/>
  <c r="E22" i="30"/>
  <c r="S22" i="30" s="1"/>
  <c r="V15" i="30"/>
  <c r="AB15" i="30"/>
  <c r="AC15" i="30"/>
  <c r="V43" i="31"/>
  <c r="L44" i="31"/>
  <c r="K44" i="31"/>
  <c r="W43" i="31"/>
  <c r="V5" i="30"/>
  <c r="F22" i="30"/>
  <c r="V22" i="30"/>
  <c r="T22" i="30"/>
  <c r="N22" i="30"/>
  <c r="X22" i="30" s="1"/>
  <c r="S5" i="30"/>
  <c r="G22" i="30"/>
  <c r="T5" i="30"/>
  <c r="T20" i="23"/>
  <c r="AF22" i="30" l="1"/>
  <c r="AE22" i="30"/>
  <c r="R12" i="31"/>
  <c r="R8" i="31" s="1"/>
  <c r="Q9" i="31" s="1"/>
  <c r="AG22" i="30"/>
  <c r="U22" i="30"/>
  <c r="Q7" i="30"/>
  <c r="P8" i="30" s="1"/>
  <c r="C694" i="33" l="1"/>
  <c r="K54" i="23"/>
  <c r="C635" i="33" s="1"/>
  <c r="J54" i="23"/>
  <c r="C576" i="33" s="1"/>
  <c r="N54" i="23"/>
  <c r="C812" i="33" s="1"/>
  <c r="N42" i="23"/>
  <c r="C800" i="33" s="1"/>
  <c r="M42" i="23"/>
  <c r="C741" i="33" s="1"/>
  <c r="L42" i="23"/>
  <c r="C682" i="33" s="1"/>
  <c r="K42" i="23"/>
  <c r="C623" i="33" s="1"/>
  <c r="J42" i="23"/>
  <c r="C564" i="33" s="1"/>
  <c r="I42" i="23"/>
  <c r="C505" i="33" s="1"/>
  <c r="N41" i="23"/>
  <c r="C799" i="33" s="1"/>
  <c r="M41" i="23"/>
  <c r="C740" i="33" s="1"/>
  <c r="L41" i="23"/>
  <c r="C681" i="33" s="1"/>
  <c r="K41" i="23"/>
  <c r="C622" i="33" s="1"/>
  <c r="J41" i="23"/>
  <c r="C563" i="33" s="1"/>
  <c r="I41" i="23"/>
  <c r="C504" i="33" s="1"/>
  <c r="H41" i="23"/>
  <c r="C445" i="33" s="1"/>
  <c r="G41" i="23"/>
  <c r="C386" i="33" s="1"/>
  <c r="F41" i="23"/>
  <c r="C327" i="33" s="1"/>
  <c r="E41" i="23"/>
  <c r="C268" i="33" s="1"/>
  <c r="N39" i="23"/>
  <c r="C797" i="33" s="1"/>
  <c r="M39" i="23"/>
  <c r="C738" i="33" s="1"/>
  <c r="L39" i="23"/>
  <c r="C679" i="33" s="1"/>
  <c r="K39" i="23"/>
  <c r="C620" i="33" s="1"/>
  <c r="J39" i="23"/>
  <c r="C561" i="33" s="1"/>
  <c r="I39" i="23"/>
  <c r="C502" i="33" s="1"/>
  <c r="H39" i="23"/>
  <c r="C443" i="33" s="1"/>
  <c r="G39" i="23"/>
  <c r="C384" i="33" s="1"/>
  <c r="F39" i="23"/>
  <c r="C325" i="33" s="1"/>
  <c r="E39" i="23"/>
  <c r="C266" i="33" s="1"/>
  <c r="E17" i="23"/>
  <c r="C244" i="33" s="1"/>
  <c r="N28" i="23"/>
  <c r="C786" i="33" s="1"/>
  <c r="M28" i="23"/>
  <c r="C727" i="33" s="1"/>
  <c r="L28" i="23"/>
  <c r="C668" i="33" s="1"/>
  <c r="J28" i="23"/>
  <c r="C550" i="33" s="1"/>
  <c r="K28" i="23"/>
  <c r="C609" i="33" s="1"/>
  <c r="N27" i="23"/>
  <c r="C785" i="33" s="1"/>
  <c r="M27" i="23"/>
  <c r="C726" i="33" s="1"/>
  <c r="L27" i="23"/>
  <c r="C667" i="33" s="1"/>
  <c r="K27" i="23"/>
  <c r="C608" i="33" s="1"/>
  <c r="J27" i="23"/>
  <c r="C549" i="33" s="1"/>
  <c r="I27" i="23"/>
  <c r="C490" i="33" s="1"/>
  <c r="H27" i="23"/>
  <c r="C431" i="33" s="1"/>
  <c r="G27" i="23"/>
  <c r="C372" i="33" s="1"/>
  <c r="F27" i="23"/>
  <c r="C313" i="33" s="1"/>
  <c r="E27" i="23"/>
  <c r="C254" i="33" s="1"/>
  <c r="N19" i="23"/>
  <c r="C777" i="33" s="1"/>
  <c r="M19" i="23"/>
  <c r="C718" i="33" s="1"/>
  <c r="L19" i="23"/>
  <c r="C659" i="33" s="1"/>
  <c r="K19" i="23"/>
  <c r="C600" i="33" s="1"/>
  <c r="H19" i="23"/>
  <c r="C423" i="33" s="1"/>
  <c r="J19" i="23"/>
  <c r="C541" i="33" s="1"/>
  <c r="I19" i="23"/>
  <c r="C482" i="33" s="1"/>
  <c r="G19" i="23"/>
  <c r="C364" i="33" s="1"/>
  <c r="F19" i="23"/>
  <c r="C305" i="33" s="1"/>
  <c r="E19" i="23"/>
  <c r="C246" i="33" s="1"/>
  <c r="N17" i="23"/>
  <c r="C775" i="33" s="1"/>
  <c r="M17" i="23"/>
  <c r="C716" i="33" s="1"/>
  <c r="L17" i="23"/>
  <c r="C657" i="33" s="1"/>
  <c r="K17" i="23"/>
  <c r="C598" i="33" s="1"/>
  <c r="J17" i="23"/>
  <c r="C539" i="33" s="1"/>
  <c r="I17" i="23"/>
  <c r="C480" i="33" s="1"/>
  <c r="H17" i="23"/>
  <c r="C421" i="33" s="1"/>
  <c r="G17" i="23"/>
  <c r="C362" i="33" s="1"/>
  <c r="F17" i="23"/>
  <c r="C303" i="33" s="1"/>
  <c r="N16" i="23"/>
  <c r="C774" i="33" s="1"/>
  <c r="M16" i="23"/>
  <c r="C715" i="33" s="1"/>
  <c r="L16" i="23"/>
  <c r="C656" i="33" s="1"/>
  <c r="K16" i="23"/>
  <c r="C597" i="33" s="1"/>
  <c r="J16" i="23"/>
  <c r="C538" i="33" s="1"/>
  <c r="I16" i="23"/>
  <c r="C479" i="33" s="1"/>
  <c r="N10" i="23"/>
  <c r="C768" i="33" s="1"/>
  <c r="M10" i="23"/>
  <c r="C709" i="33" s="1"/>
  <c r="L10" i="23"/>
  <c r="C650" i="33" s="1"/>
  <c r="K10" i="23"/>
  <c r="C591" i="33" s="1"/>
  <c r="J10" i="23"/>
  <c r="C532" i="33" s="1"/>
  <c r="I10" i="23"/>
  <c r="C473" i="33" s="1"/>
  <c r="H10" i="23"/>
  <c r="C414" i="33" s="1"/>
  <c r="G10" i="23"/>
  <c r="C355" i="33" s="1"/>
  <c r="F10" i="23"/>
  <c r="C296" i="33" s="1"/>
  <c r="E10" i="23"/>
  <c r="C237" i="33" s="1"/>
  <c r="N8" i="23"/>
  <c r="C766" i="33" s="1"/>
  <c r="M8" i="23"/>
  <c r="C707" i="33" s="1"/>
  <c r="L8" i="23"/>
  <c r="C648" i="33" s="1"/>
  <c r="K8" i="23"/>
  <c r="C589" i="33" s="1"/>
  <c r="J8" i="23"/>
  <c r="C530" i="33" s="1"/>
  <c r="I8" i="23"/>
  <c r="C471" i="33" s="1"/>
  <c r="H8" i="23"/>
  <c r="C412" i="33" s="1"/>
  <c r="G8" i="23"/>
  <c r="C353" i="33" s="1"/>
  <c r="F8" i="23"/>
  <c r="C294" i="33" s="1"/>
  <c r="E8" i="23"/>
  <c r="C235" i="33" s="1"/>
  <c r="N5" i="23"/>
  <c r="C763" i="33" s="1"/>
  <c r="M5" i="23"/>
  <c r="C704" i="33" s="1"/>
  <c r="L5" i="23"/>
  <c r="C645" i="33" s="1"/>
  <c r="K5" i="23"/>
  <c r="C586" i="33" s="1"/>
  <c r="J5" i="23"/>
  <c r="C527" i="33" s="1"/>
  <c r="I5" i="23"/>
  <c r="C468" i="33" s="1"/>
  <c r="H5" i="23"/>
  <c r="C409" i="33" s="1"/>
  <c r="G5" i="23"/>
  <c r="C350" i="33" s="1"/>
  <c r="F5" i="23"/>
  <c r="C291" i="33" s="1"/>
  <c r="E5" i="23"/>
  <c r="C232" i="33" s="1"/>
  <c r="N5" i="22"/>
  <c r="M5" i="22"/>
  <c r="L5" i="22"/>
  <c r="G11" i="22"/>
  <c r="F11" i="22"/>
  <c r="C53" i="33" s="1"/>
  <c r="E11" i="22"/>
  <c r="C32" i="33" s="1"/>
  <c r="G5" i="22"/>
  <c r="C68" i="33" s="1"/>
  <c r="F5" i="22"/>
  <c r="C47" i="33" s="1"/>
  <c r="E5" i="22"/>
  <c r="C26" i="33" s="1"/>
  <c r="G22" i="22" l="1"/>
  <c r="C85" i="33" s="1"/>
  <c r="C74" i="33"/>
  <c r="C110" i="33"/>
  <c r="L15" i="22"/>
  <c r="N15" i="22"/>
  <c r="C152" i="33"/>
  <c r="C131" i="33"/>
  <c r="M15" i="22"/>
  <c r="J40" i="23"/>
  <c r="C562" i="33" s="1"/>
  <c r="N15" i="23"/>
  <c r="C773" i="33" s="1"/>
  <c r="G15" i="23"/>
  <c r="C360" i="33" s="1"/>
  <c r="K40" i="23"/>
  <c r="C621" i="33" s="1"/>
  <c r="K15" i="23"/>
  <c r="C596" i="33" s="1"/>
  <c r="J15" i="23"/>
  <c r="C537" i="33" s="1"/>
  <c r="E15" i="23"/>
  <c r="C242" i="33" s="1"/>
  <c r="H40" i="23"/>
  <c r="C444" i="33" s="1"/>
  <c r="H15" i="23"/>
  <c r="C419" i="33" s="1"/>
  <c r="M15" i="23"/>
  <c r="C714" i="33" s="1"/>
  <c r="I40" i="23"/>
  <c r="C503" i="33" s="1"/>
  <c r="E40" i="23"/>
  <c r="C267" i="33" s="1"/>
  <c r="F40" i="23"/>
  <c r="C326" i="33" s="1"/>
  <c r="M40" i="23"/>
  <c r="C739" i="33" s="1"/>
  <c r="N40" i="23"/>
  <c r="C798" i="33" s="1"/>
  <c r="Q17" i="23"/>
  <c r="C825" i="33" s="1"/>
  <c r="F22" i="22"/>
  <c r="C64" i="33" s="1"/>
  <c r="F15" i="23"/>
  <c r="C301" i="33" s="1"/>
  <c r="E22" i="22"/>
  <c r="C43" i="33" s="1"/>
  <c r="M54" i="23"/>
  <c r="C753" i="33" s="1"/>
  <c r="L40" i="23"/>
  <c r="C680" i="33" s="1"/>
  <c r="G40" i="23"/>
  <c r="C385" i="33" s="1"/>
  <c r="I15" i="23"/>
  <c r="C478" i="33" s="1"/>
  <c r="L15" i="23"/>
  <c r="C655" i="33" s="1"/>
  <c r="AA5" i="23"/>
  <c r="Z6" i="23"/>
  <c r="Y6" i="23"/>
  <c r="X6" i="23"/>
  <c r="Z3" i="23"/>
  <c r="Y3" i="23"/>
  <c r="X3" i="23"/>
  <c r="W11" i="22"/>
  <c r="V11" i="22"/>
  <c r="S11" i="22"/>
  <c r="Y3" i="22"/>
  <c r="C230" i="33"/>
  <c r="C289" i="33"/>
  <c r="U52" i="23"/>
  <c r="V52" i="23"/>
  <c r="V49" i="23"/>
  <c r="U49" i="23"/>
  <c r="AH3" i="22"/>
  <c r="E26" i="23" l="1"/>
  <c r="C253" i="33" s="1"/>
  <c r="F26" i="23"/>
  <c r="C312" i="33" s="1"/>
  <c r="C162" i="33"/>
  <c r="N22" i="22"/>
  <c r="C169" i="33" s="1"/>
  <c r="C141" i="33"/>
  <c r="M22" i="22"/>
  <c r="C148" i="33" s="1"/>
  <c r="C120" i="33"/>
  <c r="L22" i="22"/>
  <c r="C127" i="33" s="1"/>
  <c r="N26" i="23"/>
  <c r="C784" i="33" s="1"/>
  <c r="J26" i="23"/>
  <c r="C548" i="33" s="1"/>
  <c r="I26" i="23"/>
  <c r="C489" i="33" s="1"/>
  <c r="H26" i="23"/>
  <c r="C430" i="33" s="1"/>
  <c r="K26" i="23"/>
  <c r="C607" i="33" s="1"/>
  <c r="L26" i="23"/>
  <c r="C666" i="33" s="1"/>
  <c r="M26" i="23"/>
  <c r="C725" i="33" s="1"/>
  <c r="G26" i="23"/>
  <c r="C371" i="33" s="1"/>
  <c r="Z18" i="23"/>
  <c r="Y18" i="23"/>
  <c r="X18" i="23"/>
  <c r="V18" i="23"/>
  <c r="U18" i="23"/>
  <c r="T18" i="23"/>
  <c r="F31" i="23" l="1"/>
  <c r="C317" i="33" s="1"/>
  <c r="E38" i="23"/>
  <c r="C265" i="33" s="1"/>
  <c r="E31" i="23"/>
  <c r="C258" i="33" s="1"/>
  <c r="F38" i="23"/>
  <c r="C324" i="33" s="1"/>
  <c r="N31" i="23"/>
  <c r="C789" i="33" s="1"/>
  <c r="J31" i="23"/>
  <c r="C553" i="33" s="1"/>
  <c r="N38" i="23"/>
  <c r="C796" i="33" s="1"/>
  <c r="J38" i="23"/>
  <c r="C560" i="33" s="1"/>
  <c r="E43" i="23"/>
  <c r="C270" i="33" s="1"/>
  <c r="I31" i="23"/>
  <c r="C494" i="33" s="1"/>
  <c r="L38" i="23"/>
  <c r="C678" i="33" s="1"/>
  <c r="G38" i="23"/>
  <c r="C383" i="33" s="1"/>
  <c r="G31" i="23"/>
  <c r="C376" i="33" s="1"/>
  <c r="K38" i="23"/>
  <c r="C619" i="33" s="1"/>
  <c r="K31" i="23"/>
  <c r="C612" i="33" s="1"/>
  <c r="H38" i="23"/>
  <c r="C442" i="33" s="1"/>
  <c r="H31" i="23"/>
  <c r="C435" i="33" s="1"/>
  <c r="M38" i="23"/>
  <c r="C737" i="33" s="1"/>
  <c r="M31" i="23"/>
  <c r="C730" i="33" s="1"/>
  <c r="I38" i="23"/>
  <c r="C501" i="33" s="1"/>
  <c r="N43" i="23"/>
  <c r="C801" i="33" s="1"/>
  <c r="L31" i="23"/>
  <c r="C671" i="33" s="1"/>
  <c r="X20" i="22"/>
  <c r="W20" i="22"/>
  <c r="V20" i="22"/>
  <c r="X13" i="22"/>
  <c r="W13" i="22"/>
  <c r="V13" i="22"/>
  <c r="X12" i="22"/>
  <c r="W12" i="22"/>
  <c r="V12" i="22"/>
  <c r="X10" i="22"/>
  <c r="W10" i="22"/>
  <c r="V10" i="22"/>
  <c r="X9" i="22"/>
  <c r="W9" i="22"/>
  <c r="V9" i="22"/>
  <c r="X8" i="22"/>
  <c r="W8" i="22"/>
  <c r="V8" i="22"/>
  <c r="X7" i="22"/>
  <c r="W7" i="22"/>
  <c r="V7" i="22"/>
  <c r="X18" i="22"/>
  <c r="W18" i="22"/>
  <c r="V18" i="22"/>
  <c r="X15" i="22"/>
  <c r="W15" i="22"/>
  <c r="V15" i="22"/>
  <c r="X11" i="22"/>
  <c r="U19" i="22"/>
  <c r="T19" i="22"/>
  <c r="S19" i="22"/>
  <c r="U18" i="22"/>
  <c r="T18" i="22"/>
  <c r="S18" i="22"/>
  <c r="U17" i="22"/>
  <c r="T17" i="22"/>
  <c r="S17" i="22"/>
  <c r="U16" i="22"/>
  <c r="T16" i="22"/>
  <c r="S16" i="22"/>
  <c r="U15" i="22"/>
  <c r="T15" i="22"/>
  <c r="S15" i="22"/>
  <c r="U14" i="22"/>
  <c r="T14" i="22"/>
  <c r="S14" i="22"/>
  <c r="U13" i="22"/>
  <c r="T13" i="22"/>
  <c r="S13" i="22"/>
  <c r="U12" i="22"/>
  <c r="T12" i="22"/>
  <c r="S12" i="22"/>
  <c r="U10" i="22"/>
  <c r="T10" i="22"/>
  <c r="S10" i="22"/>
  <c r="U9" i="22"/>
  <c r="T9" i="22"/>
  <c r="S9" i="22"/>
  <c r="U8" i="22"/>
  <c r="T8" i="22"/>
  <c r="S8" i="22"/>
  <c r="U7" i="22"/>
  <c r="T7" i="22"/>
  <c r="S7" i="22"/>
  <c r="U11" i="22"/>
  <c r="T11" i="22"/>
  <c r="X6" i="22"/>
  <c r="W6" i="22"/>
  <c r="V6" i="22"/>
  <c r="U6" i="22"/>
  <c r="T6" i="22"/>
  <c r="S6" i="22"/>
  <c r="X5" i="22"/>
  <c r="W5" i="22"/>
  <c r="U5" i="22"/>
  <c r="AM20" i="22"/>
  <c r="AM19" i="22"/>
  <c r="AM18" i="22"/>
  <c r="AM17" i="22"/>
  <c r="AM13" i="22"/>
  <c r="AM12" i="22"/>
  <c r="AM11" i="22"/>
  <c r="AM10" i="22"/>
  <c r="AM9" i="22"/>
  <c r="AM8" i="22"/>
  <c r="AM7" i="22"/>
  <c r="AM6" i="22"/>
  <c r="AL20" i="22"/>
  <c r="AL19" i="22"/>
  <c r="AL18" i="22"/>
  <c r="AL17" i="22"/>
  <c r="AL13" i="22"/>
  <c r="AL12" i="22"/>
  <c r="AL11" i="22"/>
  <c r="AL10" i="22"/>
  <c r="AL9" i="22"/>
  <c r="AL8" i="22"/>
  <c r="AL7" i="22"/>
  <c r="AL6" i="22"/>
  <c r="AK20" i="22"/>
  <c r="AK19" i="22"/>
  <c r="AK18" i="22"/>
  <c r="AK17" i="22"/>
  <c r="AK13" i="22"/>
  <c r="AK12" i="22"/>
  <c r="AK11" i="22"/>
  <c r="AK10" i="22"/>
  <c r="AK9" i="22"/>
  <c r="AK8" i="22"/>
  <c r="AK7" i="22"/>
  <c r="AK6" i="22"/>
  <c r="AJ19" i="22"/>
  <c r="AJ18" i="22"/>
  <c r="AJ17" i="22"/>
  <c r="AJ16" i="22"/>
  <c r="AJ15" i="22"/>
  <c r="AJ14" i="22"/>
  <c r="AJ13" i="22"/>
  <c r="AJ12" i="22"/>
  <c r="AJ10" i="22"/>
  <c r="AJ9" i="22"/>
  <c r="AJ8" i="22"/>
  <c r="AJ7" i="22"/>
  <c r="AJ6" i="22"/>
  <c r="AI19" i="22"/>
  <c r="AI18" i="22"/>
  <c r="AI17" i="22"/>
  <c r="AI16" i="22"/>
  <c r="AI15" i="22"/>
  <c r="AI14" i="22"/>
  <c r="AI13" i="22"/>
  <c r="AI12" i="22"/>
  <c r="AI10" i="22"/>
  <c r="AI9" i="22"/>
  <c r="AI8" i="22"/>
  <c r="AI7" i="22"/>
  <c r="AI6" i="22"/>
  <c r="AH19" i="22"/>
  <c r="AH18" i="22"/>
  <c r="AH17" i="22"/>
  <c r="AH16" i="22"/>
  <c r="AH15" i="22"/>
  <c r="AH14" i="22"/>
  <c r="AH13" i="22"/>
  <c r="AH12" i="22"/>
  <c r="AH10" i="22"/>
  <c r="AH9" i="22"/>
  <c r="AH8" i="22"/>
  <c r="AH7" i="22"/>
  <c r="AH6" i="22"/>
  <c r="AD20" i="22"/>
  <c r="AD19" i="22"/>
  <c r="AD18" i="22"/>
  <c r="AD17" i="22"/>
  <c r="AD13" i="22"/>
  <c r="AD12" i="22"/>
  <c r="AD11" i="22"/>
  <c r="AD10" i="22"/>
  <c r="AD9" i="22"/>
  <c r="AD8" i="22"/>
  <c r="AD7" i="22"/>
  <c r="AD6" i="22"/>
  <c r="AA19" i="22"/>
  <c r="AA18" i="22"/>
  <c r="AA17" i="22"/>
  <c r="AA16" i="22"/>
  <c r="AA15" i="22"/>
  <c r="AA14" i="22"/>
  <c r="AA13" i="22"/>
  <c r="AA12" i="22"/>
  <c r="AA10" i="22"/>
  <c r="AA9" i="22"/>
  <c r="AA8" i="22"/>
  <c r="AA7" i="22"/>
  <c r="AA6" i="22"/>
  <c r="AC20" i="22"/>
  <c r="AC19" i="22"/>
  <c r="AC18" i="22"/>
  <c r="AC17" i="22"/>
  <c r="AC13" i="22"/>
  <c r="AC12" i="22"/>
  <c r="AC11" i="22"/>
  <c r="AC10" i="22"/>
  <c r="AC9" i="22"/>
  <c r="AC8" i="22"/>
  <c r="AC7" i="22"/>
  <c r="AC6" i="22"/>
  <c r="Z19" i="22"/>
  <c r="Z18" i="22"/>
  <c r="Z17" i="22"/>
  <c r="Z16" i="22"/>
  <c r="Z15" i="22"/>
  <c r="Z14" i="22"/>
  <c r="Z13" i="22"/>
  <c r="Z12" i="22"/>
  <c r="Z10" i="22"/>
  <c r="Z9" i="22"/>
  <c r="Z8" i="22"/>
  <c r="Z7" i="22"/>
  <c r="Z6" i="22"/>
  <c r="AB20" i="22"/>
  <c r="AB19" i="22"/>
  <c r="AB18" i="22"/>
  <c r="AB17" i="22"/>
  <c r="AB13" i="22"/>
  <c r="AB12" i="22"/>
  <c r="AB11" i="22"/>
  <c r="AB10" i="22"/>
  <c r="AB9" i="22"/>
  <c r="AB8" i="22"/>
  <c r="AB7" i="22"/>
  <c r="AB6" i="22"/>
  <c r="Y19" i="22"/>
  <c r="Y18" i="22"/>
  <c r="Y17" i="22"/>
  <c r="Y16" i="22"/>
  <c r="Y15" i="22"/>
  <c r="Y14" i="22"/>
  <c r="Y13" i="22"/>
  <c r="Y12" i="22"/>
  <c r="Y10" i="22"/>
  <c r="Y9" i="22"/>
  <c r="Y8" i="22"/>
  <c r="Y7" i="22"/>
  <c r="Y6" i="22"/>
  <c r="F34" i="23" l="1"/>
  <c r="C320" i="33" s="1"/>
  <c r="E34" i="23"/>
  <c r="C261" i="33" s="1"/>
  <c r="J43" i="23"/>
  <c r="C565" i="33" s="1"/>
  <c r="L43" i="23"/>
  <c r="C683" i="33" s="1"/>
  <c r="F43" i="23"/>
  <c r="C329" i="33" s="1"/>
  <c r="I43" i="23"/>
  <c r="C506" i="33" s="1"/>
  <c r="N44" i="23"/>
  <c r="C802" i="33" s="1"/>
  <c r="K43" i="23"/>
  <c r="C624" i="33" s="1"/>
  <c r="H43" i="23"/>
  <c r="C447" i="33" s="1"/>
  <c r="M43" i="23"/>
  <c r="C742" i="33" s="1"/>
  <c r="G43" i="23"/>
  <c r="C388" i="33" s="1"/>
  <c r="G34" i="23"/>
  <c r="C379" i="33" s="1"/>
  <c r="Q13" i="23"/>
  <c r="E36" i="23" l="1"/>
  <c r="C263" i="33" s="1"/>
  <c r="F36" i="23"/>
  <c r="C322" i="33" s="1"/>
  <c r="J44" i="23"/>
  <c r="C566" i="33" s="1"/>
  <c r="L44" i="23"/>
  <c r="C684" i="33" s="1"/>
  <c r="G36" i="23"/>
  <c r="C381" i="33" s="1"/>
  <c r="M44" i="23"/>
  <c r="C743" i="33" s="1"/>
  <c r="K44" i="23"/>
  <c r="C625" i="33" s="1"/>
  <c r="Q4" i="23"/>
  <c r="Q15" i="23" l="1"/>
  <c r="C823" i="33" s="1"/>
  <c r="Q3" i="23"/>
  <c r="AA4" i="23" s="1"/>
  <c r="Q2" i="23"/>
  <c r="J1" i="33" s="1"/>
  <c r="Q18" i="23"/>
  <c r="C826" i="33" s="1"/>
  <c r="AA3" i="23" l="1"/>
  <c r="W3" i="23"/>
  <c r="S33" i="23"/>
  <c r="S17" i="23"/>
  <c r="S48" i="23"/>
  <c r="S32" i="23"/>
  <c r="S15" i="23"/>
  <c r="S47" i="23"/>
  <c r="S31" i="23"/>
  <c r="S12" i="23"/>
  <c r="S46" i="23"/>
  <c r="S30" i="23"/>
  <c r="S11" i="23"/>
  <c r="S43" i="23"/>
  <c r="S29" i="23"/>
  <c r="S10" i="23"/>
  <c r="S60" i="23"/>
  <c r="S41" i="23"/>
  <c r="S27" i="23"/>
  <c r="S9" i="23"/>
  <c r="S59" i="23"/>
  <c r="S40" i="23"/>
  <c r="S26" i="23"/>
  <c r="S8" i="23"/>
  <c r="S58" i="23"/>
  <c r="S39" i="23"/>
  <c r="S23" i="23"/>
  <c r="S6" i="23"/>
  <c r="S57" i="23"/>
  <c r="S38" i="23"/>
  <c r="S22" i="23"/>
  <c r="S5" i="23"/>
  <c r="S35" i="23"/>
  <c r="S50" i="23"/>
  <c r="S56" i="23"/>
  <c r="S36" i="23"/>
  <c r="S20" i="23"/>
  <c r="S51" i="23"/>
  <c r="S19" i="23"/>
  <c r="S34" i="23"/>
  <c r="S18" i="23"/>
  <c r="W20" i="23"/>
  <c r="Q16" i="23"/>
  <c r="C824" i="33" s="1"/>
  <c r="W6" i="23"/>
  <c r="W35" i="23"/>
  <c r="W9" i="23"/>
  <c r="W29" i="23"/>
  <c r="W22" i="23"/>
  <c r="W18" i="23"/>
  <c r="W12" i="23"/>
  <c r="W11" i="23"/>
  <c r="W60" i="23"/>
  <c r="W33" i="23"/>
  <c r="W32" i="23"/>
  <c r="W30" i="23"/>
  <c r="W23" i="23"/>
  <c r="W49" i="23"/>
  <c r="W48" i="23"/>
  <c r="W47" i="23"/>
  <c r="W59" i="23"/>
  <c r="W58" i="23"/>
  <c r="W57" i="23"/>
  <c r="W56" i="23"/>
  <c r="W51" i="23"/>
  <c r="W50" i="23"/>
  <c r="W46" i="23"/>
  <c r="Z56" i="23" l="1"/>
  <c r="Y56" i="23"/>
  <c r="X56" i="23"/>
  <c r="V56" i="23"/>
  <c r="U56" i="23"/>
  <c r="T56" i="23"/>
  <c r="V5" i="22" l="1"/>
  <c r="U25" i="23"/>
  <c r="V25" i="23"/>
  <c r="T23" i="23"/>
  <c r="U23" i="23"/>
  <c r="V23" i="23"/>
  <c r="Y25" i="23"/>
  <c r="Z25" i="23"/>
  <c r="X23" i="23"/>
  <c r="Y23" i="23"/>
  <c r="Z23" i="23"/>
  <c r="U14" i="23"/>
  <c r="V14" i="23"/>
  <c r="T12" i="23"/>
  <c r="U12" i="23"/>
  <c r="V12" i="23"/>
  <c r="Y14" i="23"/>
  <c r="Z14" i="23"/>
  <c r="X12" i="23"/>
  <c r="Y12" i="23"/>
  <c r="Z12" i="23"/>
  <c r="V22" i="22" l="1"/>
  <c r="Z51" i="23" l="1"/>
  <c r="Y51" i="23"/>
  <c r="X51" i="23"/>
  <c r="X50" i="23"/>
  <c r="Z49" i="23"/>
  <c r="Y49" i="23"/>
  <c r="X49" i="23"/>
  <c r="Z46" i="23"/>
  <c r="Y46" i="23"/>
  <c r="X46" i="23"/>
  <c r="Z30" i="23"/>
  <c r="Y30" i="23"/>
  <c r="X30" i="23"/>
  <c r="Z29" i="23"/>
  <c r="Y29" i="23"/>
  <c r="X29" i="23"/>
  <c r="Z20" i="23"/>
  <c r="Y20" i="23"/>
  <c r="X20" i="23"/>
  <c r="Z48" i="23"/>
  <c r="Y48" i="23"/>
  <c r="X48" i="23"/>
  <c r="Z47" i="23"/>
  <c r="Y47" i="23"/>
  <c r="X47" i="23"/>
  <c r="Z22" i="23"/>
  <c r="Y22" i="23"/>
  <c r="X22" i="23"/>
  <c r="Z9" i="23"/>
  <c r="Y9" i="23"/>
  <c r="X9" i="23"/>
  <c r="Z11" i="23"/>
  <c r="Y11" i="23"/>
  <c r="X11" i="23"/>
  <c r="U16" i="23"/>
  <c r="V51" i="23"/>
  <c r="U51" i="23"/>
  <c r="T51" i="23"/>
  <c r="T50" i="23"/>
  <c r="T46" i="23"/>
  <c r="V46" i="23"/>
  <c r="U46" i="23"/>
  <c r="V42" i="23"/>
  <c r="U42" i="23"/>
  <c r="V41" i="23"/>
  <c r="U41" i="23"/>
  <c r="T41" i="23"/>
  <c r="V30" i="23"/>
  <c r="U30" i="23"/>
  <c r="T30" i="23"/>
  <c r="V29" i="23"/>
  <c r="U29" i="23"/>
  <c r="T29" i="23"/>
  <c r="V20" i="23"/>
  <c r="U20" i="23"/>
  <c r="V19" i="23"/>
  <c r="U19" i="23"/>
  <c r="T19" i="23"/>
  <c r="V48" i="23"/>
  <c r="U48" i="23"/>
  <c r="T48" i="23"/>
  <c r="V47" i="23"/>
  <c r="U47" i="23"/>
  <c r="T47" i="23"/>
  <c r="V39" i="23"/>
  <c r="U39" i="23"/>
  <c r="T39" i="23"/>
  <c r="V24" i="23"/>
  <c r="U24" i="23"/>
  <c r="V22" i="23"/>
  <c r="U22" i="23"/>
  <c r="T22" i="23"/>
  <c r="V10" i="23"/>
  <c r="U10" i="23"/>
  <c r="T10" i="23"/>
  <c r="V9" i="23"/>
  <c r="U9" i="23"/>
  <c r="T9" i="23"/>
  <c r="V6" i="23"/>
  <c r="U6" i="23"/>
  <c r="T6" i="23"/>
  <c r="T11" i="23"/>
  <c r="V16" i="23" l="1"/>
  <c r="T27" i="23" l="1"/>
  <c r="T17" i="23"/>
  <c r="T8" i="23"/>
  <c r="T5" i="23"/>
  <c r="T40" i="23"/>
  <c r="S5" i="22"/>
  <c r="U40" i="23"/>
  <c r="U28" i="23"/>
  <c r="U27" i="23"/>
  <c r="Z24" i="23"/>
  <c r="Y24" i="23"/>
  <c r="U17" i="23"/>
  <c r="Z13" i="23"/>
  <c r="Y13" i="23"/>
  <c r="V13" i="23"/>
  <c r="U13" i="23"/>
  <c r="V11" i="23"/>
  <c r="U11" i="23"/>
  <c r="U8" i="23"/>
  <c r="Z7" i="23"/>
  <c r="Y7" i="23"/>
  <c r="V7" i="23"/>
  <c r="U7" i="23"/>
  <c r="U5" i="23"/>
  <c r="N3" i="23"/>
  <c r="C761" i="33" s="1"/>
  <c r="M3" i="23"/>
  <c r="C702" i="33" s="1"/>
  <c r="L3" i="23"/>
  <c r="C643" i="33" s="1"/>
  <c r="K3" i="23"/>
  <c r="C584" i="33" s="1"/>
  <c r="J3" i="23"/>
  <c r="C525" i="33" s="1"/>
  <c r="V5" i="23" l="1"/>
  <c r="V27" i="23"/>
  <c r="V28" i="23"/>
  <c r="V40" i="23"/>
  <c r="V17" i="23"/>
  <c r="W22" i="22"/>
  <c r="X22" i="22"/>
  <c r="V8" i="23"/>
  <c r="U15" i="23"/>
  <c r="S22" i="22" l="1"/>
  <c r="AE22" i="22"/>
  <c r="Q11" i="23"/>
  <c r="V15" i="23"/>
  <c r="T15" i="23"/>
  <c r="U38" i="23"/>
  <c r="Q12" i="23" l="1"/>
  <c r="V26" i="23"/>
  <c r="V38" i="23"/>
  <c r="T38" i="23"/>
  <c r="U26" i="23"/>
  <c r="V31" i="23"/>
  <c r="T31" i="23"/>
  <c r="T26" i="23"/>
  <c r="U31" i="23"/>
  <c r="T43" i="23" l="1"/>
  <c r="U43" i="23"/>
  <c r="V43" i="23" l="1"/>
  <c r="T5" i="22" l="1"/>
  <c r="AG22" i="22" l="1"/>
  <c r="U22" i="22"/>
  <c r="T22" i="22"/>
  <c r="AF22" i="22"/>
  <c r="Q7" i="22" l="1"/>
  <c r="P8" i="22" s="1"/>
  <c r="Q8" i="23" l="1"/>
  <c r="H1" i="33" l="1"/>
  <c r="P9" i="23"/>
</calcChain>
</file>

<file path=xl/sharedStrings.xml><?xml version="1.0" encoding="utf-8"?>
<sst xmlns="http://schemas.openxmlformats.org/spreadsheetml/2006/main" count="5181" uniqueCount="1810">
  <si>
    <t>ver.</t>
    <phoneticPr fontId="4"/>
  </si>
  <si>
    <t>1.0</t>
    <phoneticPr fontId="4"/>
  </si>
  <si>
    <t>.2</t>
  </si>
  <si>
    <t>1. 本ファイルの目的</t>
    <rPh sb="3" eb="4">
      <t>ホン</t>
    </rPh>
    <rPh sb="8" eb="10">
      <t>モクテキ</t>
    </rPh>
    <phoneticPr fontId="4"/>
  </si>
  <si>
    <t>本補助金の応募申請では、事業計画関連の申請内容を以下4種類のファイル(応募申請画面インポート用フォーマット)に記入していただきます。</t>
    <phoneticPr fontId="4"/>
  </si>
  <si>
    <t>本ファイルは「財務情報・収益計画」の情報を記入いただくフォーマットとなりますので、「3. 本ファイルの利用方法」に従い作成のうえ、</t>
    <phoneticPr fontId="4"/>
  </si>
  <si>
    <t>応募申請時に電子申請システムに添付してください。</t>
    <phoneticPr fontId="4"/>
  </si>
  <si>
    <t>➊ 応募申請画面インポート用フォーマット(事業計画)</t>
    <rPh sb="2" eb="4">
      <t>オウボ</t>
    </rPh>
    <rPh sb="4" eb="8">
      <t>シンセイガメン</t>
    </rPh>
    <rPh sb="13" eb="14">
      <t>ヨウ</t>
    </rPh>
    <rPh sb="21" eb="23">
      <t>ジギョウ</t>
    </rPh>
    <rPh sb="23" eb="25">
      <t>ケイカク</t>
    </rPh>
    <phoneticPr fontId="4"/>
  </si>
  <si>
    <t>・</t>
    <phoneticPr fontId="4"/>
  </si>
  <si>
    <t>会社概要、経営戦略及び補助事業計画を入力するフォーマットです。</t>
    <rPh sb="0" eb="2">
      <t>カイシャ</t>
    </rPh>
    <rPh sb="2" eb="4">
      <t>ガイヨウ</t>
    </rPh>
    <rPh sb="5" eb="7">
      <t>ケイエイ</t>
    </rPh>
    <rPh sb="7" eb="9">
      <t>センリャク</t>
    </rPh>
    <rPh sb="9" eb="10">
      <t>オヨ</t>
    </rPh>
    <rPh sb="11" eb="15">
      <t>ホジョジギョウ</t>
    </rPh>
    <rPh sb="15" eb="17">
      <t>ケイカク</t>
    </rPh>
    <rPh sb="18" eb="20">
      <t>ニュウリョク</t>
    </rPh>
    <phoneticPr fontId="4"/>
  </si>
  <si>
    <t>❷ 応募申請画面インポート用フォーマット(財務情報・収益計画)</t>
    <rPh sb="2" eb="4">
      <t>オウボ</t>
    </rPh>
    <rPh sb="4" eb="8">
      <t>シンセイガメン</t>
    </rPh>
    <rPh sb="13" eb="14">
      <t>ヨウ</t>
    </rPh>
    <rPh sb="21" eb="25">
      <t>ザイムジョウホウ</t>
    </rPh>
    <rPh sb="26" eb="30">
      <t>シュウエキケイカク</t>
    </rPh>
    <phoneticPr fontId="4"/>
  </si>
  <si>
    <t>直近の貸借対照表・損益計算書の内容及び本補助金の要件を満たす収益計画を入力するフォーマットです。</t>
    <rPh sb="0" eb="2">
      <t>チョッキン</t>
    </rPh>
    <rPh sb="3" eb="8">
      <t>タイシャクタイショウヒョウ</t>
    </rPh>
    <rPh sb="9" eb="14">
      <t>ソンエキケイサンショ</t>
    </rPh>
    <rPh sb="15" eb="17">
      <t>ナイヨウ</t>
    </rPh>
    <rPh sb="17" eb="18">
      <t>オヨ</t>
    </rPh>
    <rPh sb="19" eb="23">
      <t>ホンホジョキン</t>
    </rPh>
    <rPh sb="24" eb="26">
      <t>ヨウケン</t>
    </rPh>
    <rPh sb="27" eb="28">
      <t>ミ</t>
    </rPh>
    <rPh sb="30" eb="32">
      <t>シュウエキ</t>
    </rPh>
    <rPh sb="32" eb="34">
      <t>ケイカク</t>
    </rPh>
    <rPh sb="35" eb="37">
      <t>ニュウリョク</t>
    </rPh>
    <phoneticPr fontId="4"/>
  </si>
  <si>
    <t>❸ 応募申請画面インポート用フォーマット(資金調達表・補助対象予定経費)</t>
    <rPh sb="2" eb="4">
      <t>オウボ</t>
    </rPh>
    <rPh sb="4" eb="8">
      <t>シンセイガメン</t>
    </rPh>
    <rPh sb="13" eb="14">
      <t>ヨウ</t>
    </rPh>
    <rPh sb="21" eb="26">
      <t>シキンチョウタツヒョウ</t>
    </rPh>
    <rPh sb="27" eb="35">
      <t>ホジョタイショウヨテイケイヒ</t>
    </rPh>
    <phoneticPr fontId="4"/>
  </si>
  <si>
    <t>補助事業の実施にあたり見込まれる補助対象経費の具体的な内容及び金額、必要な資金の調達方法及び金額等を入力する</t>
    <rPh sb="0" eb="4">
      <t>ホジョジギョウ</t>
    </rPh>
    <rPh sb="5" eb="7">
      <t>ジッシ</t>
    </rPh>
    <rPh sb="11" eb="13">
      <t>ミコ</t>
    </rPh>
    <rPh sb="16" eb="20">
      <t>ホジョタイショウ</t>
    </rPh>
    <rPh sb="20" eb="22">
      <t>ケイヒ</t>
    </rPh>
    <rPh sb="23" eb="26">
      <t>グタイテキ</t>
    </rPh>
    <rPh sb="27" eb="29">
      <t>ナイヨウ</t>
    </rPh>
    <rPh sb="29" eb="30">
      <t>オヨ</t>
    </rPh>
    <rPh sb="31" eb="33">
      <t>キンガク</t>
    </rPh>
    <rPh sb="44" eb="45">
      <t>オヨ</t>
    </rPh>
    <rPh sb="50" eb="52">
      <t>ニュウリョク</t>
    </rPh>
    <phoneticPr fontId="4"/>
  </si>
  <si>
    <t>フォーマットです。</t>
  </si>
  <si>
    <t>❹ 応募申請画面インポート用フォーマット(スケジュール_補助事業実施期間・事業計画期間)</t>
    <rPh sb="2" eb="4">
      <t>オウボ</t>
    </rPh>
    <rPh sb="4" eb="8">
      <t>シンセイガメン</t>
    </rPh>
    <rPh sb="13" eb="14">
      <t>ヨウ</t>
    </rPh>
    <rPh sb="28" eb="32">
      <t>ホジョジギョウ</t>
    </rPh>
    <rPh sb="32" eb="34">
      <t>ジッシ</t>
    </rPh>
    <rPh sb="34" eb="36">
      <t>キカン</t>
    </rPh>
    <rPh sb="37" eb="39">
      <t>ジギョウ</t>
    </rPh>
    <rPh sb="39" eb="41">
      <t>ケイカク</t>
    </rPh>
    <rPh sb="41" eb="43">
      <t>キカン</t>
    </rPh>
    <phoneticPr fontId="4"/>
  </si>
  <si>
    <t>補助事業実施期間及び事業計画期間の補助事業の実施スケジュールを入力するフォーマットです。</t>
    <rPh sb="0" eb="4">
      <t>ホジョジギョウ</t>
    </rPh>
    <rPh sb="4" eb="6">
      <t>ジッシ</t>
    </rPh>
    <rPh sb="6" eb="8">
      <t>キカン</t>
    </rPh>
    <rPh sb="8" eb="9">
      <t>オヨ</t>
    </rPh>
    <rPh sb="10" eb="12">
      <t>ジギョウ</t>
    </rPh>
    <rPh sb="12" eb="14">
      <t>ケイカク</t>
    </rPh>
    <rPh sb="14" eb="16">
      <t>キカン</t>
    </rPh>
    <rPh sb="17" eb="19">
      <t>ホジョ</t>
    </rPh>
    <rPh sb="19" eb="21">
      <t>ジギョウ</t>
    </rPh>
    <rPh sb="22" eb="24">
      <t>ジッシ</t>
    </rPh>
    <rPh sb="31" eb="33">
      <t>ニュウリョク</t>
    </rPh>
    <phoneticPr fontId="4"/>
  </si>
  <si>
    <t>2. 各シートの概要</t>
    <rPh sb="3" eb="4">
      <t>カク</t>
    </rPh>
    <rPh sb="8" eb="10">
      <t>ガイヨウ</t>
    </rPh>
    <phoneticPr fontId="4"/>
  </si>
  <si>
    <t>シート名</t>
    <rPh sb="3" eb="4">
      <t>メイ</t>
    </rPh>
    <phoneticPr fontId="22"/>
  </si>
  <si>
    <t>主な内容・役割</t>
    <rPh sb="0" eb="1">
      <t>オモ</t>
    </rPh>
    <rPh sb="2" eb="4">
      <t>ナイヨウ</t>
    </rPh>
    <rPh sb="5" eb="7">
      <t>ヤクワリ</t>
    </rPh>
    <phoneticPr fontId="22"/>
  </si>
  <si>
    <t>はじめに</t>
    <phoneticPr fontId="22"/>
  </si>
  <si>
    <t>(※本シート) 本ファイルの目的、各シートの入力方法等について説明しています。</t>
    <rPh sb="2" eb="3">
      <t>ホン</t>
    </rPh>
    <rPh sb="8" eb="9">
      <t>ホン</t>
    </rPh>
    <rPh sb="14" eb="16">
      <t>モクテキ</t>
    </rPh>
    <rPh sb="17" eb="18">
      <t>カク</t>
    </rPh>
    <rPh sb="22" eb="24">
      <t>ニュウリョク</t>
    </rPh>
    <rPh sb="24" eb="26">
      <t>ホウホウ</t>
    </rPh>
    <rPh sb="26" eb="27">
      <t>トウ</t>
    </rPh>
    <rPh sb="31" eb="33">
      <t>セツメイ</t>
    </rPh>
    <phoneticPr fontId="22"/>
  </si>
  <si>
    <t>BS貸借対照表</t>
    <rPh sb="2" eb="7">
      <t>タイシャクタイショウヒョウ</t>
    </rPh>
    <phoneticPr fontId="22"/>
  </si>
  <si>
    <t>直近3期分の貸借対照表(BS)の内容を入力します。</t>
    <rPh sb="0" eb="2">
      <t>チョッキン</t>
    </rPh>
    <rPh sb="3" eb="5">
      <t>キブン</t>
    </rPh>
    <rPh sb="6" eb="11">
      <t>タイシャクタイショウヒョウ</t>
    </rPh>
    <rPh sb="16" eb="18">
      <t>ナイヨウ</t>
    </rPh>
    <rPh sb="19" eb="21">
      <t>ニュウリョク</t>
    </rPh>
    <phoneticPr fontId="4"/>
  </si>
  <si>
    <t>PL損益計算書・収益計画</t>
    <rPh sb="2" eb="4">
      <t>ソンエキ</t>
    </rPh>
    <rPh sb="4" eb="6">
      <t>ケイサン</t>
    </rPh>
    <rPh sb="6" eb="7">
      <t>ショ</t>
    </rPh>
    <phoneticPr fontId="22"/>
  </si>
  <si>
    <t>直近3期分の損益計算書(PL)に加えて、「付加価値額要件」、「賃上げ要件」、「賃上げ特例要件(賃上げ特例の適用を受ける場合のみ)」を満たす収益計画を作成し、内容を入力します。</t>
    <rPh sb="0" eb="2">
      <t>チョッキン</t>
    </rPh>
    <rPh sb="3" eb="5">
      <t>キブン</t>
    </rPh>
    <rPh sb="6" eb="8">
      <t>ソンエキ</t>
    </rPh>
    <rPh sb="8" eb="11">
      <t>ケイサンショ</t>
    </rPh>
    <rPh sb="16" eb="17">
      <t>クワ</t>
    </rPh>
    <rPh sb="21" eb="26">
      <t>フカカチガク</t>
    </rPh>
    <rPh sb="26" eb="28">
      <t>ヨウケン</t>
    </rPh>
    <rPh sb="31" eb="33">
      <t>チンア</t>
    </rPh>
    <rPh sb="34" eb="36">
      <t>ヨウケン</t>
    </rPh>
    <rPh sb="39" eb="41">
      <t>チンア</t>
    </rPh>
    <rPh sb="42" eb="44">
      <t>トクレイ</t>
    </rPh>
    <rPh sb="44" eb="46">
      <t>ヨウケン</t>
    </rPh>
    <rPh sb="47" eb="49">
      <t>チンア</t>
    </rPh>
    <rPh sb="50" eb="52">
      <t>トクレイ</t>
    </rPh>
    <rPh sb="53" eb="55">
      <t>テキヨウ</t>
    </rPh>
    <rPh sb="56" eb="57">
      <t>ウ</t>
    </rPh>
    <rPh sb="59" eb="61">
      <t>バアイ</t>
    </rPh>
    <rPh sb="66" eb="67">
      <t>ミ</t>
    </rPh>
    <rPh sb="69" eb="71">
      <t>シュウエキ</t>
    </rPh>
    <rPh sb="71" eb="73">
      <t>ケイカク</t>
    </rPh>
    <rPh sb="74" eb="76">
      <t>サクセイ</t>
    </rPh>
    <rPh sb="78" eb="80">
      <t>ナイヨウ</t>
    </rPh>
    <rPh sb="81" eb="83">
      <t>ニュウリョク</t>
    </rPh>
    <phoneticPr fontId="4"/>
  </si>
  <si>
    <t>【解説】BS貸借対照表</t>
    <rPh sb="1" eb="3">
      <t>カイセツ</t>
    </rPh>
    <rPh sb="6" eb="11">
      <t>タイシャクタイショウヒョウ</t>
    </rPh>
    <phoneticPr fontId="22"/>
  </si>
  <si>
    <t>貸借対照表の各項目や自動計算の対象項目について解説しています。</t>
    <rPh sb="0" eb="2">
      <t>タイシャク</t>
    </rPh>
    <rPh sb="2" eb="5">
      <t>タイショウヒョウ</t>
    </rPh>
    <rPh sb="6" eb="9">
      <t>カクコウモク</t>
    </rPh>
    <rPh sb="10" eb="12">
      <t>ジドウ</t>
    </rPh>
    <rPh sb="12" eb="14">
      <t>ケイサン</t>
    </rPh>
    <rPh sb="15" eb="17">
      <t>タイショウ</t>
    </rPh>
    <rPh sb="17" eb="19">
      <t>コウモク</t>
    </rPh>
    <rPh sb="23" eb="25">
      <t>カイセツ</t>
    </rPh>
    <phoneticPr fontId="4"/>
  </si>
  <si>
    <t>【解説】PL損益計算書・収益計画</t>
    <rPh sb="1" eb="3">
      <t>カイセツ</t>
    </rPh>
    <rPh sb="5" eb="7">
      <t>ソンエキ</t>
    </rPh>
    <rPh sb="7" eb="9">
      <t>ケイサン</t>
    </rPh>
    <rPh sb="9" eb="10">
      <t>ショ</t>
    </rPh>
    <phoneticPr fontId="22"/>
  </si>
  <si>
    <t>損益計算書及び収益計画の各項目や自動計算の対象項目について解説しています。</t>
    <rPh sb="0" eb="5">
      <t>ソンエキケイサンショ</t>
    </rPh>
    <rPh sb="5" eb="6">
      <t>オヨ</t>
    </rPh>
    <rPh sb="7" eb="9">
      <t>シュウエキ</t>
    </rPh>
    <rPh sb="9" eb="11">
      <t>ケイカク</t>
    </rPh>
    <rPh sb="12" eb="13">
      <t>カク</t>
    </rPh>
    <rPh sb="13" eb="15">
      <t>コウモク</t>
    </rPh>
    <rPh sb="16" eb="18">
      <t>ジドウ</t>
    </rPh>
    <rPh sb="18" eb="20">
      <t>ケイサン</t>
    </rPh>
    <rPh sb="21" eb="23">
      <t>タイショウ</t>
    </rPh>
    <rPh sb="23" eb="25">
      <t>コウモク</t>
    </rPh>
    <rPh sb="29" eb="31">
      <t>カイセツ</t>
    </rPh>
    <phoneticPr fontId="4"/>
  </si>
  <si>
    <t>3. 本ファイルの利用方法</t>
    <rPh sb="3" eb="4">
      <t>ホン</t>
    </rPh>
    <rPh sb="9" eb="11">
      <t>リヨウ</t>
    </rPh>
    <rPh sb="11" eb="13">
      <t>ホウホウ</t>
    </rPh>
    <phoneticPr fontId="4"/>
  </si>
  <si>
    <t>凡例</t>
    <rPh sb="0" eb="2">
      <t>ハンレイ</t>
    </rPh>
    <phoneticPr fontId="4"/>
  </si>
  <si>
    <r>
      <rPr>
        <sz val="11"/>
        <rFont val="Meiryo UI"/>
        <family val="3"/>
        <charset val="128"/>
        <scheme val="minor"/>
      </rPr>
      <t>：</t>
    </r>
    <r>
      <rPr>
        <b/>
        <sz val="11"/>
        <color theme="4"/>
        <rFont val="Meiryo UI"/>
        <family val="3"/>
        <charset val="128"/>
        <scheme val="minor"/>
      </rPr>
      <t>要入力</t>
    </r>
    <r>
      <rPr>
        <sz val="11"/>
        <color theme="4"/>
        <rFont val="Meiryo UI"/>
        <family val="3"/>
        <charset val="128"/>
        <scheme val="minor"/>
      </rPr>
      <t>(黒太枠で囲われているセルに値を入力してください)</t>
    </r>
    <rPh sb="1" eb="2">
      <t>ヨウ</t>
    </rPh>
    <rPh sb="2" eb="4">
      <t>ニュウリョク</t>
    </rPh>
    <rPh sb="5" eb="6">
      <t>クロ</t>
    </rPh>
    <rPh sb="6" eb="8">
      <t>フトワク</t>
    </rPh>
    <rPh sb="9" eb="10">
      <t>カコ</t>
    </rPh>
    <rPh sb="18" eb="19">
      <t>アタイ</t>
    </rPh>
    <rPh sb="20" eb="22">
      <t>ニュウリョク</t>
    </rPh>
    <phoneticPr fontId="4"/>
  </si>
  <si>
    <t>：入力不要(入力内容に応じ、不要な項目はグレーアウトされます)</t>
    <rPh sb="1" eb="3">
      <t>ニュウリョク</t>
    </rPh>
    <rPh sb="3" eb="5">
      <t>フヨウ</t>
    </rPh>
    <rPh sb="6" eb="8">
      <t>ニュウリョク</t>
    </rPh>
    <rPh sb="8" eb="10">
      <t>ナイヨウ</t>
    </rPh>
    <rPh sb="11" eb="12">
      <t>オウ</t>
    </rPh>
    <rPh sb="14" eb="16">
      <t>フヨウ</t>
    </rPh>
    <rPh sb="17" eb="19">
      <t>コウモク</t>
    </rPh>
    <phoneticPr fontId="4"/>
  </si>
  <si>
    <t>XXXX</t>
    <phoneticPr fontId="4"/>
  </si>
  <si>
    <t>：入力不可(関数で自動入力されます)</t>
    <rPh sb="1" eb="3">
      <t>ニュウリョク</t>
    </rPh>
    <rPh sb="3" eb="5">
      <t>フカ</t>
    </rPh>
    <rPh sb="6" eb="8">
      <t>カンスウ</t>
    </rPh>
    <rPh sb="9" eb="11">
      <t>ジドウ</t>
    </rPh>
    <rPh sb="11" eb="13">
      <t>ニュウリョク</t>
    </rPh>
    <phoneticPr fontId="4"/>
  </si>
  <si>
    <t>-</t>
    <phoneticPr fontId="4"/>
  </si>
  <si>
    <t>：入力不可(入力不要です)</t>
    <rPh sb="1" eb="3">
      <t>ニュウリョク</t>
    </rPh>
    <rPh sb="3" eb="5">
      <t>フカ</t>
    </rPh>
    <rPh sb="6" eb="8">
      <t>ニュウリョク</t>
    </rPh>
    <rPh sb="8" eb="10">
      <t>フヨウ</t>
    </rPh>
    <phoneticPr fontId="4"/>
  </si>
  <si>
    <t>① 「BS貸借対照表」シートの入力</t>
    <rPh sb="5" eb="10">
      <t>タイシャクタイショウヒョウ</t>
    </rPh>
    <rPh sb="15" eb="17">
      <t>ニュウリョク</t>
    </rPh>
    <phoneticPr fontId="4"/>
  </si>
  <si>
    <t>❶</t>
    <phoneticPr fontId="4"/>
  </si>
  <si>
    <t>「補助対象事業枠」(Q3)をプルダウンから選択してください。</t>
    <rPh sb="1" eb="5">
      <t>ホジョタイショウ</t>
    </rPh>
    <rPh sb="5" eb="8">
      <t>ジギョウワク</t>
    </rPh>
    <rPh sb="21" eb="23">
      <t>センタク</t>
    </rPh>
    <phoneticPr fontId="4"/>
  </si>
  <si>
    <t>❷</t>
    <phoneticPr fontId="4"/>
  </si>
  <si>
    <t>「決算書等の提出可能期数」(Q4)をプルダウンから選択してください。</t>
    <rPh sb="1" eb="5">
      <t>ケッサンショナド</t>
    </rPh>
    <rPh sb="6" eb="8">
      <t>テイシュツ</t>
    </rPh>
    <rPh sb="8" eb="10">
      <t>カノウ</t>
    </rPh>
    <rPh sb="10" eb="12">
      <t>キスウ</t>
    </rPh>
    <rPh sb="25" eb="27">
      <t>センタク</t>
    </rPh>
    <phoneticPr fontId="4"/>
  </si>
  <si>
    <t>提出可能な決算書の期数と合わせてプルダウンから選択してください。</t>
    <rPh sb="0" eb="2">
      <t>テイシュツ</t>
    </rPh>
    <rPh sb="2" eb="4">
      <t>カノウ</t>
    </rPh>
    <rPh sb="5" eb="8">
      <t>ケッサンショ</t>
    </rPh>
    <rPh sb="9" eb="11">
      <t>キスウ</t>
    </rPh>
    <rPh sb="12" eb="13">
      <t>ア</t>
    </rPh>
    <rPh sb="23" eb="25">
      <t>センタク</t>
    </rPh>
    <phoneticPr fontId="4"/>
  </si>
  <si>
    <t>新規設立・創業後1年に満たない事業者(革新的新製品・サービス枠及びグローバル枠で申請する場合)で</t>
    <rPh sb="0" eb="2">
      <t>シンキ</t>
    </rPh>
    <rPh sb="2" eb="4">
      <t>セツリツ</t>
    </rPh>
    <rPh sb="5" eb="8">
      <t>ソウギョウゴ</t>
    </rPh>
    <rPh sb="9" eb="10">
      <t>ネン</t>
    </rPh>
    <rPh sb="11" eb="12">
      <t>ミ</t>
    </rPh>
    <rPh sb="15" eb="18">
      <t>ジギョウシャ</t>
    </rPh>
    <rPh sb="19" eb="25">
      <t>カクシンテキシンセイヒン</t>
    </rPh>
    <rPh sb="30" eb="31">
      <t>ワク</t>
    </rPh>
    <rPh sb="31" eb="32">
      <t>オヨ</t>
    </rPh>
    <rPh sb="38" eb="39">
      <t>ワク</t>
    </rPh>
    <rPh sb="40" eb="42">
      <t>シンセイ</t>
    </rPh>
    <rPh sb="44" eb="46">
      <t>バアイ</t>
    </rPh>
    <phoneticPr fontId="4"/>
  </si>
  <si>
    <t>決算書が1期もない場合は「0期分」を選択してください。</t>
    <rPh sb="14" eb="15">
      <t>キ</t>
    </rPh>
    <rPh sb="15" eb="16">
      <t>ブン</t>
    </rPh>
    <rPh sb="18" eb="20">
      <t>センタク</t>
    </rPh>
    <phoneticPr fontId="4"/>
  </si>
  <si>
    <t>電子申請システムの応募申請画面で、直近3期分の決算書の提出が必要です。</t>
    <rPh sb="0" eb="2">
      <t>デンシ</t>
    </rPh>
    <rPh sb="2" eb="4">
      <t>シンセイ</t>
    </rPh>
    <rPh sb="9" eb="11">
      <t>オウボ</t>
    </rPh>
    <rPh sb="11" eb="13">
      <t>シンセイ</t>
    </rPh>
    <rPh sb="13" eb="15">
      <t>ガメン</t>
    </rPh>
    <rPh sb="17" eb="19">
      <t>チョッキン</t>
    </rPh>
    <rPh sb="20" eb="22">
      <t>キブン</t>
    </rPh>
    <rPh sb="23" eb="26">
      <t>ケッサンショ</t>
    </rPh>
    <rPh sb="27" eb="29">
      <t>テイシュツ</t>
    </rPh>
    <rPh sb="30" eb="32">
      <t>ヒツヨウ</t>
    </rPh>
    <phoneticPr fontId="4"/>
  </si>
  <si>
    <t>直近3期分の提出ができない場合は、今期までの決算書の提出が必要です。</t>
    <rPh sb="0" eb="2">
      <t>チョッキン</t>
    </rPh>
    <rPh sb="3" eb="4">
      <t>キ</t>
    </rPh>
    <rPh sb="4" eb="5">
      <t>ブン</t>
    </rPh>
    <rPh sb="6" eb="8">
      <t>テイシュツ</t>
    </rPh>
    <rPh sb="13" eb="15">
      <t>バアイ</t>
    </rPh>
    <rPh sb="17" eb="19">
      <t>コンキ</t>
    </rPh>
    <rPh sb="22" eb="25">
      <t>ケッサンショ</t>
    </rPh>
    <rPh sb="26" eb="28">
      <t>テイシュツ</t>
    </rPh>
    <rPh sb="29" eb="31">
      <t>ヒツヨウ</t>
    </rPh>
    <phoneticPr fontId="4"/>
  </si>
  <si>
    <t>❸</t>
    <phoneticPr fontId="4"/>
  </si>
  <si>
    <t>「直近の事業年度の決算期間の月数」(Q5)をプルダウンから選択してください。</t>
    <rPh sb="1" eb="3">
      <t>チョッキン</t>
    </rPh>
    <rPh sb="4" eb="6">
      <t>ジギョウ</t>
    </rPh>
    <rPh sb="6" eb="8">
      <t>ネンド</t>
    </rPh>
    <rPh sb="9" eb="11">
      <t>ケッサン</t>
    </rPh>
    <rPh sb="11" eb="13">
      <t>キカン</t>
    </rPh>
    <rPh sb="14" eb="16">
      <t>ゲッスウ</t>
    </rPh>
    <rPh sb="29" eb="31">
      <t>センタク</t>
    </rPh>
    <phoneticPr fontId="4"/>
  </si>
  <si>
    <t>直近の事業年度の決算書の対象が何か月分なのか選択してください。</t>
    <rPh sb="0" eb="2">
      <t>チョッキン</t>
    </rPh>
    <rPh sb="3" eb="5">
      <t>ジギョウ</t>
    </rPh>
    <rPh sb="5" eb="7">
      <t>ネンド</t>
    </rPh>
    <rPh sb="8" eb="11">
      <t>ケッサンショ</t>
    </rPh>
    <rPh sb="12" eb="14">
      <t>タイショウ</t>
    </rPh>
    <rPh sb="15" eb="16">
      <t>ナン</t>
    </rPh>
    <rPh sb="17" eb="18">
      <t>ゲツ</t>
    </rPh>
    <rPh sb="18" eb="19">
      <t>ブン</t>
    </rPh>
    <rPh sb="22" eb="24">
      <t>センタク</t>
    </rPh>
    <phoneticPr fontId="4"/>
  </si>
  <si>
    <t>※</t>
    <phoneticPr fontId="4"/>
  </si>
  <si>
    <t>❷で0期分を選択した事業者は本項目は選択不要です。</t>
    <rPh sb="3" eb="4">
      <t>キ</t>
    </rPh>
    <rPh sb="4" eb="5">
      <t>ブン</t>
    </rPh>
    <rPh sb="6" eb="8">
      <t>センタク</t>
    </rPh>
    <rPh sb="10" eb="13">
      <t>ジギョウシャ</t>
    </rPh>
    <rPh sb="14" eb="15">
      <t>ホン</t>
    </rPh>
    <rPh sb="15" eb="17">
      <t>コウモク</t>
    </rPh>
    <rPh sb="18" eb="20">
      <t>センタク</t>
    </rPh>
    <rPh sb="20" eb="22">
      <t>フヨウ</t>
    </rPh>
    <phoneticPr fontId="4"/>
  </si>
  <si>
    <t>❹</t>
    <phoneticPr fontId="4"/>
  </si>
  <si>
    <t>直近3期分の貸借対照表(BS)をもとに、値を入力してください。</t>
    <rPh sb="0" eb="2">
      <t>チョッキン</t>
    </rPh>
    <rPh sb="3" eb="5">
      <t>キブン</t>
    </rPh>
    <rPh sb="6" eb="11">
      <t>タイシャクタイショウヒョウ</t>
    </rPh>
    <rPh sb="20" eb="21">
      <t>アタイ</t>
    </rPh>
    <rPh sb="22" eb="24">
      <t>ニュウリョク</t>
    </rPh>
    <phoneticPr fontId="4"/>
  </si>
  <si>
    <t>「【解説】BS貸借対照表」シートを確認してから、値を入力してください。</t>
    <rPh sb="2" eb="4">
      <t>カイセツ</t>
    </rPh>
    <rPh sb="7" eb="12">
      <t>タイシャクタイショウヒョウ</t>
    </rPh>
    <rPh sb="17" eb="19">
      <t>カクニン</t>
    </rPh>
    <rPh sb="24" eb="25">
      <t>アタイ</t>
    </rPh>
    <rPh sb="26" eb="28">
      <t>ニュウリョク</t>
    </rPh>
    <phoneticPr fontId="4"/>
  </si>
  <si>
    <t>❺</t>
    <phoneticPr fontId="4"/>
  </si>
  <si>
    <t>シート右上にある「提出可否」(Q7)が"OK"になっていることを確認してください。</t>
    <rPh sb="3" eb="4">
      <t>ミギ</t>
    </rPh>
    <rPh sb="4" eb="5">
      <t>ウエ</t>
    </rPh>
    <rPh sb="9" eb="11">
      <t>テイシュツ</t>
    </rPh>
    <rPh sb="11" eb="13">
      <t>カヒ</t>
    </rPh>
    <rPh sb="32" eb="34">
      <t>カクニン</t>
    </rPh>
    <phoneticPr fontId="4"/>
  </si>
  <si>
    <t>入力内容に不備がある場合は"NG"になりますので、以下を参考に入力内容を修正してください。</t>
    <rPh sb="25" eb="27">
      <t>イカ</t>
    </rPh>
    <phoneticPr fontId="4"/>
  </si>
  <si>
    <t>「補助対象事業枠」、「決算書等の提出可能期数」、「直近の事業年度の決算期間の月数」が選択されているか</t>
    <rPh sb="42" eb="44">
      <t>センタク</t>
    </rPh>
    <phoneticPr fontId="4"/>
  </si>
  <si>
    <t>すべての項目に値が入力されているか(0円の場合も"0"を入力)</t>
    <rPh sb="4" eb="6">
      <t>コウモク</t>
    </rPh>
    <rPh sb="7" eb="8">
      <t>アタイ</t>
    </rPh>
    <rPh sb="9" eb="11">
      <t>ニュウリョク</t>
    </rPh>
    <rPh sb="19" eb="20">
      <t>エン</t>
    </rPh>
    <rPh sb="21" eb="23">
      <t>バアイ</t>
    </rPh>
    <rPh sb="28" eb="30">
      <t>ニュウリョク</t>
    </rPh>
    <phoneticPr fontId="4"/>
  </si>
  <si>
    <t>金額の桁数が合っているか</t>
    <rPh sb="0" eb="2">
      <t>キンガク</t>
    </rPh>
    <rPh sb="3" eb="4">
      <t>ケタ</t>
    </rPh>
    <rPh sb="6" eb="7">
      <t>ア</t>
    </rPh>
    <phoneticPr fontId="4"/>
  </si>
  <si>
    <t>金額に小数が入力されていないか</t>
    <rPh sb="0" eb="2">
      <t>キンガク</t>
    </rPh>
    <rPh sb="3" eb="5">
      <t>ショウスウ</t>
    </rPh>
    <rPh sb="6" eb="8">
      <t>ニュウリョク</t>
    </rPh>
    <phoneticPr fontId="4"/>
  </si>
  <si>
    <t>小数を入力していても、セルの表示は小数点第1位が四捨五入された整数になります。</t>
    <phoneticPr fontId="4"/>
  </si>
  <si>
    <t>小数になっているかどうかは、確認したいセルを選択し、画面上部の数式バーからご確認ください。</t>
    <rPh sb="14" eb="16">
      <t>カクニン</t>
    </rPh>
    <rPh sb="22" eb="24">
      <t>センタク</t>
    </rPh>
    <phoneticPr fontId="4"/>
  </si>
  <si>
    <t>「資産の総合計」と「負債・純資産の総合計」の値が等しくなっているか</t>
    <rPh sb="22" eb="23">
      <t>アタイ</t>
    </rPh>
    <rPh sb="24" eb="25">
      <t>ヒト</t>
    </rPh>
    <phoneticPr fontId="4"/>
  </si>
  <si>
    <t>＜入力イメージ＞</t>
    <rPh sb="1" eb="3">
      <t>ニュウリョク</t>
    </rPh>
    <phoneticPr fontId="4"/>
  </si>
  <si>
    <t>② 「PL損益計算書・収益計画」シートの入力</t>
    <rPh sb="5" eb="7">
      <t>ソンエキ</t>
    </rPh>
    <rPh sb="7" eb="10">
      <t>ケイサンショ</t>
    </rPh>
    <rPh sb="11" eb="15">
      <t>シュウエキケイカク</t>
    </rPh>
    <rPh sb="20" eb="22">
      <t>ニュウリョク</t>
    </rPh>
    <phoneticPr fontId="4"/>
  </si>
  <si>
    <t>シート右上にある「事業計画期間」(Q5)、「賃上げ特例要件適用有無」(Q6)を、それぞれプルダウンから選択してください。</t>
    <rPh sb="3" eb="5">
      <t>ミギウエ</t>
    </rPh>
    <rPh sb="9" eb="11">
      <t>ジギョウ</t>
    </rPh>
    <rPh sb="11" eb="13">
      <t>ケイカク</t>
    </rPh>
    <rPh sb="13" eb="15">
      <t>キカン</t>
    </rPh>
    <rPh sb="22" eb="24">
      <t>チンア</t>
    </rPh>
    <rPh sb="25" eb="27">
      <t>トクレイ</t>
    </rPh>
    <rPh sb="27" eb="29">
      <t>ヨウケン</t>
    </rPh>
    <rPh sb="29" eb="31">
      <t>テキヨウ</t>
    </rPh>
    <rPh sb="31" eb="33">
      <t>ウム</t>
    </rPh>
    <phoneticPr fontId="4"/>
  </si>
  <si>
    <t>「直近の事業年度の2期前」(E3)、「直近の事業年度の1期前」(F3)及び「直近の事業年度」(G3)をプルダウンから選択してください。</t>
    <rPh sb="35" eb="36">
      <t>オヨ</t>
    </rPh>
    <rPh sb="38" eb="40">
      <t>チョッキン</t>
    </rPh>
    <rPh sb="41" eb="43">
      <t>ジギョウ</t>
    </rPh>
    <rPh sb="43" eb="45">
      <t>ネンド</t>
    </rPh>
    <rPh sb="58" eb="60">
      <t>センタク</t>
    </rPh>
    <phoneticPr fontId="4"/>
  </si>
  <si>
    <t>「申請時の事業年度」(H3)をプルダウンから選択してください。</t>
    <rPh sb="1" eb="3">
      <t>シンセイ</t>
    </rPh>
    <rPh sb="3" eb="4">
      <t>ジ</t>
    </rPh>
    <rPh sb="5" eb="7">
      <t>ジギョウ</t>
    </rPh>
    <rPh sb="7" eb="9">
      <t>ネンド</t>
    </rPh>
    <rPh sb="22" eb="24">
      <t>センタク</t>
    </rPh>
    <phoneticPr fontId="4"/>
  </si>
  <si>
    <r>
      <rPr>
        <b/>
        <sz val="11"/>
        <color rgb="FFFF0000"/>
        <rFont val="Meiryo UI"/>
        <family val="3"/>
        <charset val="128"/>
        <scheme val="minor"/>
      </rPr>
      <t>応募申請締切日(2026年10月30日)が属する月の末日を含む事業年度</t>
    </r>
    <r>
      <rPr>
        <sz val="11"/>
        <rFont val="Meiryo UI"/>
        <family val="3"/>
        <charset val="128"/>
        <scheme val="minor"/>
      </rPr>
      <t>を選択してください。</t>
    </r>
    <rPh sb="0" eb="2">
      <t>オウボ</t>
    </rPh>
    <rPh sb="2" eb="4">
      <t>シンセイ</t>
    </rPh>
    <rPh sb="4" eb="6">
      <t>シメキリ</t>
    </rPh>
    <rPh sb="6" eb="7">
      <t>ビ</t>
    </rPh>
    <rPh sb="12" eb="13">
      <t>ネン</t>
    </rPh>
    <rPh sb="15" eb="16">
      <t>ガツ</t>
    </rPh>
    <rPh sb="18" eb="19">
      <t>ニチ</t>
    </rPh>
    <rPh sb="21" eb="22">
      <t>ゾク</t>
    </rPh>
    <rPh sb="24" eb="25">
      <t>ツキ</t>
    </rPh>
    <rPh sb="26" eb="28">
      <t>マツジツ</t>
    </rPh>
    <rPh sb="29" eb="30">
      <t>フク</t>
    </rPh>
    <rPh sb="31" eb="33">
      <t>ジギョウ</t>
    </rPh>
    <rPh sb="33" eb="35">
      <t>ネンド</t>
    </rPh>
    <rPh sb="36" eb="38">
      <t>センタク</t>
    </rPh>
    <phoneticPr fontId="4"/>
  </si>
  <si>
    <t>自身の決算月に基づいて、以下を参考にプルダウンから選択してください。</t>
    <phoneticPr fontId="4"/>
  </si>
  <si>
    <t>💡</t>
    <phoneticPr fontId="4"/>
  </si>
  <si>
    <t>決算月×申請時の事業年度の早見表</t>
    <rPh sb="0" eb="3">
      <t>ケッサンツキ</t>
    </rPh>
    <rPh sb="4" eb="7">
      <t>シンセイジ</t>
    </rPh>
    <rPh sb="8" eb="10">
      <t>ジギョウ</t>
    </rPh>
    <rPh sb="10" eb="12">
      <t>ネンド</t>
    </rPh>
    <rPh sb="13" eb="16">
      <t>ハヤミヒョウ</t>
    </rPh>
    <phoneticPr fontId="4"/>
  </si>
  <si>
    <t>決算月</t>
    <rPh sb="0" eb="2">
      <t>ケッサン</t>
    </rPh>
    <rPh sb="2" eb="3">
      <t>ツキ</t>
    </rPh>
    <phoneticPr fontId="4"/>
  </si>
  <si>
    <t>申請時の事業年度</t>
    <rPh sb="0" eb="3">
      <t>シンセイジ</t>
    </rPh>
    <rPh sb="4" eb="6">
      <t>ジギョウ</t>
    </rPh>
    <rPh sb="6" eb="8">
      <t>ネンド</t>
    </rPh>
    <phoneticPr fontId="4"/>
  </si>
  <si>
    <t>対象範囲(応募申請締切日が含まれる)</t>
    <rPh sb="0" eb="2">
      <t>タイショウ</t>
    </rPh>
    <rPh sb="2" eb="4">
      <t>ハンイ</t>
    </rPh>
    <rPh sb="5" eb="7">
      <t>オウボ</t>
    </rPh>
    <rPh sb="7" eb="9">
      <t>シンセイ</t>
    </rPh>
    <rPh sb="9" eb="12">
      <t>シメキリビ</t>
    </rPh>
    <rPh sb="13" eb="14">
      <t>フク</t>
    </rPh>
    <phoneticPr fontId="4"/>
  </si>
  <si>
    <t>1月</t>
    <rPh sb="1" eb="2">
      <t>ガツ</t>
    </rPh>
    <phoneticPr fontId="4"/>
  </si>
  <si>
    <t>～</t>
    <phoneticPr fontId="4"/>
  </si>
  <si>
    <t>2月</t>
  </si>
  <si>
    <t>3月</t>
  </si>
  <si>
    <t>4月</t>
  </si>
  <si>
    <t>5月</t>
  </si>
  <si>
    <t>6月</t>
  </si>
  <si>
    <t>7月</t>
  </si>
  <si>
    <t>8月</t>
  </si>
  <si>
    <t>9月</t>
  </si>
  <si>
    <r>
      <rPr>
        <vertAlign val="superscript"/>
        <sz val="11"/>
        <color theme="1"/>
        <rFont val="Meiryo UI"/>
        <family val="3"/>
        <charset val="128"/>
        <scheme val="minor"/>
      </rPr>
      <t>*</t>
    </r>
    <r>
      <rPr>
        <sz val="11"/>
        <color theme="1"/>
        <rFont val="Meiryo UI"/>
        <family val="2"/>
        <scheme val="minor"/>
      </rPr>
      <t>10月</t>
    </r>
    <phoneticPr fontId="4"/>
  </si>
  <si>
    <t>11月</t>
  </si>
  <si>
    <t>12月</t>
  </si>
  <si>
    <t>*</t>
    <phoneticPr fontId="4"/>
  </si>
  <si>
    <t>決算日が2027年10月1日～10月30日の事業者は、申請時の事業年度は「2027年10月」を選択してください。</t>
    <phoneticPr fontId="4"/>
  </si>
  <si>
    <t>決算日が2027年10月31日の事業者は、申請時の事業年度は「2026年10月」を選択してください。</t>
    <rPh sb="0" eb="3">
      <t>ケッサンビ</t>
    </rPh>
    <rPh sb="8" eb="9">
      <t>ネン</t>
    </rPh>
    <rPh sb="11" eb="12">
      <t>ガツ</t>
    </rPh>
    <rPh sb="14" eb="15">
      <t>ニチ</t>
    </rPh>
    <rPh sb="16" eb="19">
      <t>ジギョウシャ</t>
    </rPh>
    <rPh sb="21" eb="24">
      <t>シンセイジ</t>
    </rPh>
    <rPh sb="25" eb="27">
      <t>ジギョウ</t>
    </rPh>
    <rPh sb="27" eb="29">
      <t>ネンド</t>
    </rPh>
    <rPh sb="35" eb="36">
      <t>ネン</t>
    </rPh>
    <rPh sb="38" eb="39">
      <t>ガツ</t>
    </rPh>
    <rPh sb="41" eb="43">
      <t>センタク</t>
    </rPh>
    <phoneticPr fontId="4"/>
  </si>
  <si>
    <t>「補助事業終了年度(基準年度)」(I3)をプルダウンから選択してください。</t>
    <rPh sb="1" eb="3">
      <t>ホジョ</t>
    </rPh>
    <rPh sb="3" eb="5">
      <t>ジギョウ</t>
    </rPh>
    <rPh sb="5" eb="7">
      <t>シュウリョウ</t>
    </rPh>
    <rPh sb="7" eb="9">
      <t>ネンド</t>
    </rPh>
    <rPh sb="10" eb="12">
      <t>キジュン</t>
    </rPh>
    <rPh sb="12" eb="14">
      <t>ネンド</t>
    </rPh>
    <rPh sb="27" eb="29">
      <t>センタク</t>
    </rPh>
    <phoneticPr fontId="4"/>
  </si>
  <si>
    <t>補助事業実施期間によっては、「申請時の事業年度」と「補助事業終了年度(基準年度)」が同じ年度になる場合もあります。</t>
    <rPh sb="0" eb="4">
      <t>ホジョジギョウ</t>
    </rPh>
    <rPh sb="4" eb="6">
      <t>ジッシ</t>
    </rPh>
    <rPh sb="6" eb="8">
      <t>キカン</t>
    </rPh>
    <rPh sb="42" eb="43">
      <t>オナ</t>
    </rPh>
    <rPh sb="44" eb="46">
      <t>ネンド</t>
    </rPh>
    <rPh sb="49" eb="51">
      <t>バアイ</t>
    </rPh>
    <phoneticPr fontId="4"/>
  </si>
  <si>
    <t>その場合は、当該項目の年度は同じ年度をプルダウンから選択してください。</t>
    <rPh sb="2" eb="4">
      <t>バアイ</t>
    </rPh>
    <rPh sb="6" eb="8">
      <t>トウガイ</t>
    </rPh>
    <rPh sb="8" eb="10">
      <t>コウモク</t>
    </rPh>
    <rPh sb="11" eb="13">
      <t>ネンド</t>
    </rPh>
    <rPh sb="14" eb="15">
      <t>オナ</t>
    </rPh>
    <rPh sb="16" eb="18">
      <t>ネンド</t>
    </rPh>
    <rPh sb="26" eb="28">
      <t>センタク</t>
    </rPh>
    <phoneticPr fontId="4"/>
  </si>
  <si>
    <t>「補助事業終了年度(基準年度)」に応じて、「1年度目」以降の年度が自動入力されます。</t>
    <rPh sb="1" eb="3">
      <t>ホジョ</t>
    </rPh>
    <rPh sb="3" eb="5">
      <t>ジギョウ</t>
    </rPh>
    <rPh sb="5" eb="7">
      <t>シュウリョウ</t>
    </rPh>
    <rPh sb="7" eb="9">
      <t>ネンド</t>
    </rPh>
    <rPh sb="10" eb="14">
      <t>キジュンネンド</t>
    </rPh>
    <rPh sb="16" eb="17">
      <t>オウ</t>
    </rPh>
    <rPh sb="23" eb="25">
      <t>ネンド</t>
    </rPh>
    <rPh sb="25" eb="26">
      <t>メ</t>
    </rPh>
    <rPh sb="27" eb="29">
      <t>イコウ</t>
    </rPh>
    <rPh sb="30" eb="32">
      <t>ネンド</t>
    </rPh>
    <rPh sb="32" eb="34">
      <t>ジドウ</t>
    </rPh>
    <rPh sb="34" eb="36">
      <t>ニュウリョク</t>
    </rPh>
    <phoneticPr fontId="4"/>
  </si>
  <si>
    <t>「申請時の事業年度」と「補助事業終了年度(基準年度)」が同じ年度になる場合は、各入力項目のH列とI列は同じ値を入力してください。</t>
    <rPh sb="1" eb="4">
      <t>シンセイジ</t>
    </rPh>
    <rPh sb="5" eb="7">
      <t>ジギョウ</t>
    </rPh>
    <rPh sb="7" eb="9">
      <t>ネンド</t>
    </rPh>
    <rPh sb="12" eb="16">
      <t>ホジョジギョウ</t>
    </rPh>
    <rPh sb="16" eb="18">
      <t>シュウリョウ</t>
    </rPh>
    <rPh sb="18" eb="20">
      <t>ネンド</t>
    </rPh>
    <rPh sb="21" eb="25">
      <t>キジュンネンド</t>
    </rPh>
    <rPh sb="28" eb="29">
      <t>オナ</t>
    </rPh>
    <rPh sb="30" eb="32">
      <t>ネンド</t>
    </rPh>
    <rPh sb="35" eb="37">
      <t>バアイ</t>
    </rPh>
    <rPh sb="39" eb="40">
      <t>カク</t>
    </rPh>
    <rPh sb="40" eb="42">
      <t>ニュウリョク</t>
    </rPh>
    <rPh sb="42" eb="44">
      <t>コウモク</t>
    </rPh>
    <rPh sb="46" eb="47">
      <t>レツ</t>
    </rPh>
    <rPh sb="49" eb="50">
      <t>レツ</t>
    </rPh>
    <rPh sb="51" eb="52">
      <t>オナ</t>
    </rPh>
    <rPh sb="53" eb="54">
      <t>アタイ</t>
    </rPh>
    <rPh sb="55" eb="57">
      <t>ニュウリョク</t>
    </rPh>
    <phoneticPr fontId="4"/>
  </si>
  <si>
    <t>本シートは大きく4つの要素で構成されています。「【解説】PL損益計算書・収益計画」シートを確認してから、値を入力してください。</t>
    <rPh sb="0" eb="1">
      <t>ホン</t>
    </rPh>
    <rPh sb="5" eb="6">
      <t>オオ</t>
    </rPh>
    <rPh sb="11" eb="13">
      <t>ヨウソ</t>
    </rPh>
    <rPh sb="14" eb="16">
      <t>コウセイ</t>
    </rPh>
    <rPh sb="25" eb="27">
      <t>カイセツ</t>
    </rPh>
    <rPh sb="30" eb="35">
      <t>ソンエキケイサンショ</t>
    </rPh>
    <rPh sb="36" eb="40">
      <t>シュウエキケイカク</t>
    </rPh>
    <rPh sb="45" eb="47">
      <t>カクニン</t>
    </rPh>
    <rPh sb="52" eb="53">
      <t>アタイ</t>
    </rPh>
    <rPh sb="54" eb="56">
      <t>ニュウリョク</t>
    </rPh>
    <phoneticPr fontId="4"/>
  </si>
  <si>
    <t>PL損益計算書</t>
  </si>
  <si>
    <t>付加価値情報</t>
    <phoneticPr fontId="4"/>
  </si>
  <si>
    <t>雇用・賃金情報</t>
    <phoneticPr fontId="4"/>
  </si>
  <si>
    <t>投資計画</t>
    <phoneticPr fontId="4"/>
  </si>
  <si>
    <t>記入項目は正の値で入力してください。(過払いの戻入れ等でマイナスになる場合は負の値を入力してください。)</t>
    <rPh sb="0" eb="2">
      <t>キニュウ</t>
    </rPh>
    <rPh sb="2" eb="4">
      <t>コウモク</t>
    </rPh>
    <rPh sb="5" eb="6">
      <t>セイ</t>
    </rPh>
    <rPh sb="7" eb="8">
      <t>アタイ</t>
    </rPh>
    <rPh sb="9" eb="11">
      <t>ニュウリョク</t>
    </rPh>
    <rPh sb="19" eb="21">
      <t>カバラ</t>
    </rPh>
    <rPh sb="23" eb="24">
      <t>モドリ</t>
    </rPh>
    <rPh sb="24" eb="25">
      <t>イ</t>
    </rPh>
    <rPh sb="26" eb="27">
      <t>トウ</t>
    </rPh>
    <rPh sb="35" eb="37">
      <t>バアイ</t>
    </rPh>
    <rPh sb="38" eb="39">
      <t>フ</t>
    </rPh>
    <rPh sb="40" eb="41">
      <t>アタイ</t>
    </rPh>
    <rPh sb="42" eb="44">
      <t>ニュウリョク</t>
    </rPh>
    <phoneticPr fontId="4"/>
  </si>
  <si>
    <t>創業後間もない場合や、決算月変更等の理由により、当該事業期間が12か月に満たない場合、12か月換算するのではなく</t>
    <rPh sb="46" eb="47">
      <t>ゲツ</t>
    </rPh>
    <phoneticPr fontId="4"/>
  </si>
  <si>
    <t>決算書上の数字をそのまま入力してください。</t>
    <rPh sb="12" eb="14">
      <t>ニュウリョク</t>
    </rPh>
    <phoneticPr fontId="4"/>
  </si>
  <si>
    <t>➏</t>
    <phoneticPr fontId="4"/>
  </si>
  <si>
    <t>シート右側にある各補助対象要件のチェック欄が"OK"になっていることを確認してください。</t>
    <rPh sb="3" eb="4">
      <t>ミギ</t>
    </rPh>
    <rPh sb="4" eb="5">
      <t>ガワ</t>
    </rPh>
    <rPh sb="8" eb="9">
      <t>カク</t>
    </rPh>
    <rPh sb="9" eb="11">
      <t>ホジョ</t>
    </rPh>
    <rPh sb="11" eb="13">
      <t>タイショウ</t>
    </rPh>
    <rPh sb="13" eb="15">
      <t>ヨウケン</t>
    </rPh>
    <rPh sb="20" eb="21">
      <t>ラン</t>
    </rPh>
    <rPh sb="35" eb="37">
      <t>カクニン</t>
    </rPh>
    <phoneticPr fontId="4"/>
  </si>
  <si>
    <t>要件を満たしていない場合は"NG"になりますので、以下を参考に入力内容を修正してください。</t>
    <rPh sb="0" eb="2">
      <t>ヨウケン</t>
    </rPh>
    <rPh sb="3" eb="4">
      <t>ミ</t>
    </rPh>
    <rPh sb="25" eb="27">
      <t>イカ</t>
    </rPh>
    <phoneticPr fontId="4"/>
  </si>
  <si>
    <t>補助対象要件のチェック欄が"NG"の時の対応方法</t>
    <rPh sb="0" eb="2">
      <t>ホジョ</t>
    </rPh>
    <rPh sb="2" eb="4">
      <t>タイショウ</t>
    </rPh>
    <rPh sb="4" eb="6">
      <t>ヨウケン</t>
    </rPh>
    <rPh sb="11" eb="12">
      <t>ラン</t>
    </rPh>
    <rPh sb="18" eb="19">
      <t>トキ</t>
    </rPh>
    <rPh sb="20" eb="22">
      <t>タイオウ</t>
    </rPh>
    <rPh sb="22" eb="24">
      <t>ホウホウ</t>
    </rPh>
    <phoneticPr fontId="4"/>
  </si>
  <si>
    <t>▶</t>
    <phoneticPr fontId="4"/>
  </si>
  <si>
    <r>
      <t>「賃上げ要件」</t>
    </r>
    <r>
      <rPr>
        <sz val="11"/>
        <color theme="4" tint="-0.249977111117893"/>
        <rFont val="Meiryo UI"/>
        <family val="3"/>
        <charset val="128"/>
        <scheme val="minor"/>
      </rPr>
      <t>が"NG"の場合</t>
    </r>
    <rPh sb="1" eb="3">
      <t>チンア</t>
    </rPh>
    <rPh sb="4" eb="6">
      <t>ヨウケン</t>
    </rPh>
    <rPh sb="13" eb="15">
      <t>バアイ</t>
    </rPh>
    <phoneticPr fontId="4"/>
  </si>
  <si>
    <t>＜確認対象項目＞</t>
    <rPh sb="1" eb="3">
      <t>カクニン</t>
    </rPh>
    <rPh sb="3" eb="5">
      <t>タイショウ</t>
    </rPh>
    <rPh sb="5" eb="7">
      <t>コウモク</t>
    </rPh>
    <phoneticPr fontId="4"/>
  </si>
  <si>
    <t>A</t>
    <phoneticPr fontId="4"/>
  </si>
  <si>
    <t>事業計画期間最終年度の「1人当たり給与支給総額の年平均成長率」(L54～N54)</t>
    <phoneticPr fontId="4"/>
  </si>
  <si>
    <t>事業計画期間最終年度の「1人当たり給与支給総額の年平均成長率」(L54～N54)=</t>
    <phoneticPr fontId="4"/>
  </si>
  <si>
    <t>{(事業計画期間最終年度の「1人当たり給与支給総額」(L53～N53) / 基準年度の「1人当たり給与支給総額」(I53))</t>
    <rPh sb="14" eb="16">
      <t>ヒトリ</t>
    </rPh>
    <rPh sb="16" eb="17">
      <t>ア</t>
    </rPh>
    <rPh sb="45" eb="46">
      <t>ニン</t>
    </rPh>
    <rPh sb="46" eb="47">
      <t>ア</t>
    </rPh>
    <phoneticPr fontId="4"/>
  </si>
  <si>
    <t>^(1/事業計画年数(Q5))-1}×100</t>
    <phoneticPr fontId="4"/>
  </si>
  <si>
    <t>「^」はべき乗を示します。</t>
    <rPh sb="6" eb="7">
      <t>ジョウ</t>
    </rPh>
    <rPh sb="8" eb="9">
      <t>シメ</t>
    </rPh>
    <phoneticPr fontId="4"/>
  </si>
  <si>
    <t>「1人当たり給与支給総額の年平均成長率」は、小数点第2位以下を切り捨てし、自動計算で算出します。</t>
    <rPh sb="1" eb="3">
      <t>ヒトリ</t>
    </rPh>
    <rPh sb="3" eb="4">
      <t>ア</t>
    </rPh>
    <rPh sb="6" eb="12">
      <t>キュウヨシキュウソウガク</t>
    </rPh>
    <rPh sb="13" eb="19">
      <t>ネンヘイキンセイチョウリツ</t>
    </rPh>
    <rPh sb="22" eb="25">
      <t>ショウスウテン</t>
    </rPh>
    <rPh sb="25" eb="26">
      <t>ダイ</t>
    </rPh>
    <rPh sb="27" eb="28">
      <t>イ</t>
    </rPh>
    <rPh sb="28" eb="30">
      <t>イカ</t>
    </rPh>
    <rPh sb="31" eb="32">
      <t>キ</t>
    </rPh>
    <rPh sb="33" eb="34">
      <t>ス</t>
    </rPh>
    <rPh sb="37" eb="39">
      <t>ジドウ</t>
    </rPh>
    <rPh sb="39" eb="41">
      <t>ケイサン</t>
    </rPh>
    <rPh sb="42" eb="44">
      <t>サンシュツ</t>
    </rPh>
    <phoneticPr fontId="4"/>
  </si>
  <si>
    <t>「1人当たりの給与支給総額」(L53～N53)=「給与支給総額」(L51～N51)÷「従業員数」(L49～N49)</t>
    <rPh sb="7" eb="9">
      <t>キュウヨ</t>
    </rPh>
    <rPh sb="9" eb="11">
      <t>シキュウ</t>
    </rPh>
    <rPh sb="11" eb="12">
      <t>ソウ</t>
    </rPh>
    <rPh sb="25" eb="27">
      <t>キュウヨ</t>
    </rPh>
    <rPh sb="27" eb="29">
      <t>シキュウ</t>
    </rPh>
    <rPh sb="29" eb="31">
      <t>ソウガク</t>
    </rPh>
    <phoneticPr fontId="4"/>
  </si>
  <si>
    <t>＜確認観点(要件)＞</t>
    <rPh sb="1" eb="3">
      <t>カクニン</t>
    </rPh>
    <rPh sb="3" eb="5">
      <t>カンテン</t>
    </rPh>
    <rPh sb="6" eb="8">
      <t>ヨウケン</t>
    </rPh>
    <phoneticPr fontId="4"/>
  </si>
  <si>
    <r>
      <t>補助事業終了後3～5年の事業計画期間において、1人当たり給与支給総額の年平均成長率(</t>
    </r>
    <r>
      <rPr>
        <sz val="11"/>
        <color theme="4"/>
        <rFont val="Meiryo UI"/>
        <family val="3"/>
        <charset val="128"/>
        <scheme val="minor"/>
      </rPr>
      <t>A</t>
    </r>
    <r>
      <rPr>
        <sz val="11"/>
        <rFont val="Meiryo UI"/>
        <family val="3"/>
        <charset val="128"/>
        <scheme val="minor"/>
      </rPr>
      <t>)が</t>
    </r>
    <phoneticPr fontId="4"/>
  </si>
  <si>
    <t>3.5%以上増加する見込みの計画となっているか。</t>
    <rPh sb="7" eb="9">
      <t>ミコ</t>
    </rPh>
    <rPh sb="11" eb="13">
      <t>ケイカク</t>
    </rPh>
    <phoneticPr fontId="4"/>
  </si>
  <si>
    <r>
      <t>「付加価値額要件」</t>
    </r>
    <r>
      <rPr>
        <sz val="11"/>
        <color theme="4" tint="-0.249977111117893"/>
        <rFont val="Meiryo UI"/>
        <family val="3"/>
        <charset val="128"/>
        <scheme val="minor"/>
      </rPr>
      <t>が"NG"の場合</t>
    </r>
    <rPh sb="1" eb="3">
      <t>フカ</t>
    </rPh>
    <rPh sb="3" eb="5">
      <t>カチ</t>
    </rPh>
    <rPh sb="5" eb="6">
      <t>ガク</t>
    </rPh>
    <rPh sb="6" eb="8">
      <t>ヨウケン</t>
    </rPh>
    <rPh sb="15" eb="17">
      <t>バアイ</t>
    </rPh>
    <phoneticPr fontId="4"/>
  </si>
  <si>
    <t>事業計画期間最終年度の「付加価値額年平均成長率」(L44~N44)</t>
    <phoneticPr fontId="4"/>
  </si>
  <si>
    <t>事業計画期間最終年度の「付加価値額年平均成長率」(L44~N44)=</t>
    <phoneticPr fontId="4"/>
  </si>
  <si>
    <t>{(事業計画期間最終年度の「付加価値額」(L43~N43) / 基準年度の「付加価値額」(I43))</t>
    <phoneticPr fontId="4"/>
  </si>
  <si>
    <r>
      <t>補助事業終了後3～5年の事業計画期間において、付加価値額の年平均成長率(</t>
    </r>
    <r>
      <rPr>
        <sz val="11"/>
        <color theme="4"/>
        <rFont val="Meiryo UI"/>
        <family val="3"/>
        <charset val="128"/>
        <scheme val="minor"/>
      </rPr>
      <t>A</t>
    </r>
    <r>
      <rPr>
        <sz val="11"/>
        <rFont val="Meiryo UI"/>
        <family val="3"/>
        <charset val="128"/>
        <scheme val="minor"/>
      </rPr>
      <t>)が4.0%以上増加する</t>
    </r>
    <phoneticPr fontId="4"/>
  </si>
  <si>
    <t>見込みの事業計画となっているか。</t>
    <phoneticPr fontId="4"/>
  </si>
  <si>
    <r>
      <t>「賃上げ特例要件」</t>
    </r>
    <r>
      <rPr>
        <sz val="11"/>
        <color theme="4" tint="-0.249977111117893"/>
        <rFont val="Meiryo UI"/>
        <family val="3"/>
        <charset val="128"/>
        <scheme val="minor"/>
      </rPr>
      <t>が"NG"の場合</t>
    </r>
    <rPh sb="1" eb="3">
      <t>チンア</t>
    </rPh>
    <rPh sb="4" eb="6">
      <t>トクレイ</t>
    </rPh>
    <rPh sb="6" eb="8">
      <t>ヨウケン</t>
    </rPh>
    <rPh sb="15" eb="17">
      <t>バアイ</t>
    </rPh>
    <phoneticPr fontId="4"/>
  </si>
  <si>
    <t xml:space="preserve">{(事業計画期間最終年度の「従業員一人当たりの給与支給総額」(L53～N53) </t>
    <rPh sb="14" eb="17">
      <t>ジュウギョウイン</t>
    </rPh>
    <rPh sb="17" eb="19">
      <t>ヒトリ</t>
    </rPh>
    <rPh sb="19" eb="20">
      <t>ア</t>
    </rPh>
    <phoneticPr fontId="4"/>
  </si>
  <si>
    <t>/ 基準年度の「1人当たり給与支給総額」(I53))^(1/事業計画年数(Q5))-1}×100</t>
    <phoneticPr fontId="4"/>
  </si>
  <si>
    <t>「従業員一人当たり給与支給総額の年平均成長率」は、小数点第2位以下を切り捨てし、自動計算で算出します。</t>
    <rPh sb="1" eb="4">
      <t>ジュウギョウイン</t>
    </rPh>
    <rPh sb="4" eb="6">
      <t>ヒトリ</t>
    </rPh>
    <rPh sb="6" eb="7">
      <t>ア</t>
    </rPh>
    <rPh sb="9" eb="15">
      <t>キュウヨシキュウソウガク</t>
    </rPh>
    <rPh sb="16" eb="22">
      <t>ネンヘイキンセイチョウリツ</t>
    </rPh>
    <rPh sb="25" eb="28">
      <t>ショウスウテン</t>
    </rPh>
    <rPh sb="28" eb="29">
      <t>ダイ</t>
    </rPh>
    <rPh sb="30" eb="31">
      <t>イ</t>
    </rPh>
    <rPh sb="31" eb="33">
      <t>イカ</t>
    </rPh>
    <rPh sb="34" eb="35">
      <t>キ</t>
    </rPh>
    <rPh sb="36" eb="37">
      <t>ス</t>
    </rPh>
    <rPh sb="40" eb="42">
      <t>ジドウ</t>
    </rPh>
    <rPh sb="42" eb="44">
      <t>ケイサン</t>
    </rPh>
    <rPh sb="45" eb="47">
      <t>サンシュツ</t>
    </rPh>
    <phoneticPr fontId="4"/>
  </si>
  <si>
    <t>「従業員一人当たりの給与支給総額」(L53～N53)=「給与支給総額」(L51～N51)÷「従業員数」(L49～N49)</t>
    <rPh sb="10" eb="12">
      <t>キュウヨ</t>
    </rPh>
    <rPh sb="12" eb="14">
      <t>シキュウ</t>
    </rPh>
    <rPh sb="14" eb="15">
      <t>ソウ</t>
    </rPh>
    <rPh sb="28" eb="30">
      <t>キュウヨ</t>
    </rPh>
    <rPh sb="30" eb="32">
      <t>シキュウ</t>
    </rPh>
    <rPh sb="32" eb="34">
      <t>ソウガク</t>
    </rPh>
    <phoneticPr fontId="4"/>
  </si>
  <si>
    <t>補助事業終了後3～5年の事業計画期間において、以下の要件をいずれも満たしているか。</t>
    <phoneticPr fontId="4"/>
  </si>
  <si>
    <t>(1)</t>
    <phoneticPr fontId="4"/>
  </si>
  <si>
    <t>「賃上げ要件」の一人当たり給与支給総額基準値に加え、</t>
    <rPh sb="8" eb="10">
      <t>ヒトリ</t>
    </rPh>
    <rPh sb="10" eb="11">
      <t>ア</t>
    </rPh>
    <phoneticPr fontId="4"/>
  </si>
  <si>
    <r>
      <t>更に年平均成長率(</t>
    </r>
    <r>
      <rPr>
        <sz val="11"/>
        <color theme="4"/>
        <rFont val="Meiryo UI"/>
        <family val="3"/>
        <charset val="128"/>
        <scheme val="minor"/>
      </rPr>
      <t>A</t>
    </r>
    <r>
      <rPr>
        <sz val="11"/>
        <rFont val="Meiryo UI"/>
        <family val="3"/>
        <charset val="128"/>
        <scheme val="minor"/>
      </rPr>
      <t>)＋2.5％(合計で年平均成長率(</t>
    </r>
    <r>
      <rPr>
        <sz val="11"/>
        <color theme="4"/>
        <rFont val="Meiryo UI"/>
        <family val="3"/>
        <charset val="128"/>
        <scheme val="minor"/>
      </rPr>
      <t>A</t>
    </r>
    <r>
      <rPr>
        <sz val="11"/>
        <rFont val="Meiryo UI"/>
        <family val="3"/>
        <charset val="128"/>
        <scheme val="minor"/>
      </rPr>
      <t>)＋6.0％)以上増加させること</t>
    </r>
    <phoneticPr fontId="4"/>
  </si>
  <si>
    <t>(2)</t>
    <phoneticPr fontId="4"/>
  </si>
  <si>
    <t>「事業場内最賃水準要件」の事業場内最低賃金基準値に加え、更に＋20円(合計で＋50円以上)以上増加させること</t>
    <phoneticPr fontId="4"/>
  </si>
  <si>
    <t>事業計画期間中において、毎年、事業場内最低賃金(本補助事業を実施する事業場内で最も低い賃金)が</t>
    <rPh sb="0" eb="2">
      <t>ジギョウ</t>
    </rPh>
    <rPh sb="2" eb="4">
      <t>ケイカク</t>
    </rPh>
    <rPh sb="4" eb="6">
      <t>キカン</t>
    </rPh>
    <rPh sb="6" eb="7">
      <t>チュウ</t>
    </rPh>
    <rPh sb="12" eb="14">
      <t>マイトシ</t>
    </rPh>
    <rPh sb="15" eb="23">
      <t>ジギョウジョウナイサイテイチンギン</t>
    </rPh>
    <rPh sb="24" eb="25">
      <t>ホン</t>
    </rPh>
    <rPh sb="25" eb="27">
      <t>ホジョ</t>
    </rPh>
    <rPh sb="27" eb="29">
      <t>ジギョウ</t>
    </rPh>
    <rPh sb="30" eb="32">
      <t>ジッシ</t>
    </rPh>
    <rPh sb="34" eb="36">
      <t>ジギョウ</t>
    </rPh>
    <rPh sb="36" eb="38">
      <t>ジョウナイ</t>
    </rPh>
    <rPh sb="39" eb="40">
      <t>モット</t>
    </rPh>
    <rPh sb="41" eb="42">
      <t>ヒク</t>
    </rPh>
    <rPh sb="43" eb="45">
      <t>チンギン</t>
    </rPh>
    <phoneticPr fontId="4"/>
  </si>
  <si>
    <t>補助事業実施場所都道府県における地域別最低賃金よりも50円以上高い水準であることが必要です。</t>
    <phoneticPr fontId="4"/>
  </si>
  <si>
    <t>応募申請時点での確認は行いません。</t>
    <rPh sb="0" eb="2">
      <t>オウボ</t>
    </rPh>
    <rPh sb="2" eb="4">
      <t>シンセイ</t>
    </rPh>
    <rPh sb="4" eb="6">
      <t>ジテン</t>
    </rPh>
    <rPh sb="8" eb="10">
      <t>カクニン</t>
    </rPh>
    <rPh sb="11" eb="12">
      <t>オコナ</t>
    </rPh>
    <phoneticPr fontId="4"/>
  </si>
  <si>
    <t>➐</t>
    <phoneticPr fontId="4"/>
  </si>
  <si>
    <t>シート右上にある「提出可否」(Q8)が"OK"になっていることを確認してください。</t>
    <rPh sb="3" eb="4">
      <t>ミギ</t>
    </rPh>
    <rPh sb="4" eb="5">
      <t>ウエ</t>
    </rPh>
    <rPh sb="9" eb="11">
      <t>テイシュツ</t>
    </rPh>
    <rPh sb="11" eb="13">
      <t>カヒ</t>
    </rPh>
    <rPh sb="32" eb="34">
      <t>カクニン</t>
    </rPh>
    <phoneticPr fontId="4"/>
  </si>
  <si>
    <t>「事業計画期間」、「賃上げ特例要件適用有無」が選択されているか</t>
    <rPh sb="23" eb="25">
      <t>センタク</t>
    </rPh>
    <phoneticPr fontId="4"/>
  </si>
  <si>
    <t>各種補助対象要件を満たしているか</t>
    <rPh sb="0" eb="2">
      <t>カクシュ</t>
    </rPh>
    <rPh sb="2" eb="4">
      <t>ホジョ</t>
    </rPh>
    <rPh sb="4" eb="6">
      <t>タイショウ</t>
    </rPh>
    <rPh sb="6" eb="8">
      <t>ヨウケン</t>
    </rPh>
    <rPh sb="9" eb="10">
      <t>ミ</t>
    </rPh>
    <phoneticPr fontId="4"/>
  </si>
  <si>
    <t>必要な項目がすべて入力されているか</t>
    <rPh sb="0" eb="2">
      <t>ヒツヨウ</t>
    </rPh>
    <rPh sb="3" eb="5">
      <t>コウモク</t>
    </rPh>
    <rPh sb="9" eb="11">
      <t>ニュウリョク</t>
    </rPh>
    <phoneticPr fontId="4"/>
  </si>
  <si>
    <t>事業計画年数に応じた値のみが入力されているか(例：「3年間」計画で「4年度目」・「5年度目」の列に値が入っている→NG)</t>
    <rPh sb="0" eb="2">
      <t>ジギョウ</t>
    </rPh>
    <rPh sb="2" eb="4">
      <t>ケイカク</t>
    </rPh>
    <rPh sb="4" eb="6">
      <t>ネンスウ</t>
    </rPh>
    <rPh sb="7" eb="8">
      <t>オウ</t>
    </rPh>
    <rPh sb="10" eb="11">
      <t>アタイ</t>
    </rPh>
    <rPh sb="14" eb="16">
      <t>ニュウリョク</t>
    </rPh>
    <rPh sb="23" eb="24">
      <t>レイ</t>
    </rPh>
    <rPh sb="27" eb="28">
      <t>ネン</t>
    </rPh>
    <rPh sb="28" eb="29">
      <t>カン</t>
    </rPh>
    <rPh sb="30" eb="32">
      <t>ケイカク</t>
    </rPh>
    <rPh sb="35" eb="37">
      <t>ネンド</t>
    </rPh>
    <rPh sb="37" eb="38">
      <t>メ</t>
    </rPh>
    <rPh sb="42" eb="44">
      <t>ネンド</t>
    </rPh>
    <rPh sb="44" eb="45">
      <t>メ</t>
    </rPh>
    <rPh sb="47" eb="48">
      <t>レツ</t>
    </rPh>
    <rPh sb="49" eb="50">
      <t>アタイ</t>
    </rPh>
    <rPh sb="51" eb="52">
      <t>ハイ</t>
    </rPh>
    <phoneticPr fontId="4"/>
  </si>
  <si>
    <t>正の値が入るべき項目に負の値が入力されていないか</t>
    <rPh sb="0" eb="1">
      <t>セイ</t>
    </rPh>
    <rPh sb="2" eb="3">
      <t>アタイ</t>
    </rPh>
    <rPh sb="4" eb="5">
      <t>ハイ</t>
    </rPh>
    <rPh sb="8" eb="10">
      <t>コウモク</t>
    </rPh>
    <rPh sb="11" eb="12">
      <t>フ</t>
    </rPh>
    <rPh sb="13" eb="14">
      <t>アタイ</t>
    </rPh>
    <rPh sb="15" eb="17">
      <t>ニュウリョク</t>
    </rPh>
    <phoneticPr fontId="4"/>
  </si>
  <si>
    <t>金額項目の桁が合っているか</t>
    <rPh sb="0" eb="2">
      <t>キンガク</t>
    </rPh>
    <rPh sb="2" eb="4">
      <t>コウモク</t>
    </rPh>
    <rPh sb="5" eb="6">
      <t>ケタ</t>
    </rPh>
    <rPh sb="7" eb="8">
      <t>ア</t>
    </rPh>
    <phoneticPr fontId="4"/>
  </si>
  <si>
    <t>金額項目に小数が入力されていないか</t>
    <rPh sb="0" eb="2">
      <t>キンガク</t>
    </rPh>
    <rPh sb="2" eb="4">
      <t>コウモク</t>
    </rPh>
    <rPh sb="5" eb="7">
      <t>ショウスウ</t>
    </rPh>
    <rPh sb="8" eb="10">
      <t>ニュウリョク</t>
    </rPh>
    <phoneticPr fontId="4"/>
  </si>
  <si>
    <t>③ 電子申請システムへの添付</t>
    <phoneticPr fontId="4"/>
  </si>
  <si>
    <t>電子申請システムの応募申請画面の「7.財務情報／収益計画」に本ファイルをアップロードしてください。</t>
    <rPh sb="0" eb="2">
      <t>デンシ</t>
    </rPh>
    <rPh sb="2" eb="4">
      <t>シンセイ</t>
    </rPh>
    <rPh sb="9" eb="11">
      <t>オウボ</t>
    </rPh>
    <rPh sb="11" eb="13">
      <t>シンセイ</t>
    </rPh>
    <rPh sb="13" eb="15">
      <t>ガメン</t>
    </rPh>
    <rPh sb="19" eb="23">
      <t>ザイムジョウホウ</t>
    </rPh>
    <rPh sb="24" eb="28">
      <t>シュウエキケイカク</t>
    </rPh>
    <rPh sb="30" eb="31">
      <t>ホン</t>
    </rPh>
    <phoneticPr fontId="4"/>
  </si>
  <si>
    <t>金額(円)</t>
    <rPh sb="0" eb="2">
      <t>キンガク</t>
    </rPh>
    <rPh sb="3" eb="4">
      <t>エン</t>
    </rPh>
    <phoneticPr fontId="4"/>
  </si>
  <si>
    <t>形式チェック</t>
    <rPh sb="0" eb="2">
      <t>ケイシキ</t>
    </rPh>
    <phoneticPr fontId="4"/>
  </si>
  <si>
    <t>必須チェック</t>
    <rPh sb="0" eb="2">
      <t>ヒッス</t>
    </rPh>
    <phoneticPr fontId="4"/>
  </si>
  <si>
    <t>数値チェック</t>
    <rPh sb="0" eb="2">
      <t>スウチ</t>
    </rPh>
    <phoneticPr fontId="4"/>
  </si>
  <si>
    <t>不要箇所チェック</t>
    <rPh sb="0" eb="2">
      <t>フヨウ</t>
    </rPh>
    <rPh sb="2" eb="4">
      <t>カショ</t>
    </rPh>
    <phoneticPr fontId="4"/>
  </si>
  <si>
    <t>科目</t>
    <rPh sb="0" eb="2">
      <t>カモク</t>
    </rPh>
    <phoneticPr fontId="4"/>
  </si>
  <si>
    <r>
      <rPr>
        <sz val="12"/>
        <color rgb="FFFFFFFF"/>
        <rFont val="Meiryo UI"/>
        <family val="3"/>
        <charset val="128"/>
      </rPr>
      <t xml:space="preserve">直近の事業年度の
</t>
    </r>
    <r>
      <rPr>
        <b/>
        <sz val="16"/>
        <color rgb="FFFFFFFF"/>
        <rFont val="Meiryo UI"/>
        <family val="3"/>
        <charset val="128"/>
      </rPr>
      <t>2期前</t>
    </r>
  </si>
  <si>
    <r>
      <rPr>
        <sz val="12"/>
        <color theme="0"/>
        <rFont val="Meiryo UI"/>
        <family val="3"/>
        <charset val="128"/>
      </rPr>
      <t>直近の事業年度の</t>
    </r>
    <r>
      <rPr>
        <sz val="16"/>
        <color theme="0"/>
        <rFont val="Meiryo UI"/>
        <family val="3"/>
        <charset val="128"/>
      </rPr>
      <t xml:space="preserve">
</t>
    </r>
    <r>
      <rPr>
        <b/>
        <sz val="16"/>
        <color theme="0"/>
        <rFont val="Meiryo UI"/>
        <family val="3"/>
        <charset val="128"/>
      </rPr>
      <t>1期前</t>
    </r>
    <rPh sb="10" eb="11">
      <t>キ</t>
    </rPh>
    <rPh sb="11" eb="12">
      <t>マエ</t>
    </rPh>
    <phoneticPr fontId="4"/>
  </si>
  <si>
    <t>直近の事業年度</t>
    <rPh sb="0" eb="2">
      <t>チョッキン</t>
    </rPh>
    <rPh sb="3" eb="5">
      <t>ジギョウ</t>
    </rPh>
    <rPh sb="5" eb="7">
      <t>ネンド</t>
    </rPh>
    <phoneticPr fontId="4"/>
  </si>
  <si>
    <r>
      <rPr>
        <sz val="12"/>
        <color theme="0"/>
        <rFont val="Meiryo UI"/>
        <family val="3"/>
        <charset val="128"/>
      </rPr>
      <t xml:space="preserve">直近の事業年度の
</t>
    </r>
    <r>
      <rPr>
        <b/>
        <sz val="16"/>
        <color theme="0"/>
        <rFont val="Meiryo UI"/>
        <family val="3"/>
        <charset val="128"/>
      </rPr>
      <t>2期前</t>
    </r>
    <rPh sb="10" eb="11">
      <t>キ</t>
    </rPh>
    <rPh sb="11" eb="12">
      <t>マエ</t>
    </rPh>
    <phoneticPr fontId="4"/>
  </si>
  <si>
    <t>補助対象事業枠</t>
    <rPh sb="0" eb="4">
      <t>ホジョタイショウ</t>
    </rPh>
    <rPh sb="4" eb="6">
      <t>ジギョウ</t>
    </rPh>
    <rPh sb="6" eb="7">
      <t>ワク</t>
    </rPh>
    <phoneticPr fontId="4"/>
  </si>
  <si>
    <t>資産の部</t>
    <rPh sb="0" eb="2">
      <t>シサン</t>
    </rPh>
    <rPh sb="3" eb="4">
      <t>ブ</t>
    </rPh>
    <phoneticPr fontId="4"/>
  </si>
  <si>
    <t>負債の部</t>
    <rPh sb="0" eb="2">
      <t>フサイ</t>
    </rPh>
    <rPh sb="3" eb="4">
      <t>ブ</t>
    </rPh>
    <phoneticPr fontId="4"/>
  </si>
  <si>
    <t>決算書等の提出可能期数</t>
    <rPh sb="0" eb="4">
      <t>ケッサンショナド</t>
    </rPh>
    <rPh sb="5" eb="7">
      <t>テイシュツ</t>
    </rPh>
    <rPh sb="7" eb="9">
      <t>カノウ</t>
    </rPh>
    <rPh sb="9" eb="10">
      <t>キ</t>
    </rPh>
    <rPh sb="10" eb="11">
      <t>スウ</t>
    </rPh>
    <phoneticPr fontId="4"/>
  </si>
  <si>
    <t>流動資産</t>
  </si>
  <si>
    <t>流動負債</t>
  </si>
  <si>
    <r>
      <rPr>
        <sz val="12"/>
        <color theme="0"/>
        <rFont val="Meiryo UI"/>
        <family val="3"/>
        <charset val="128"/>
      </rPr>
      <t>直近の事業年度の</t>
    </r>
    <r>
      <rPr>
        <b/>
        <sz val="12"/>
        <color theme="0"/>
        <rFont val="Meiryo UI"/>
        <family val="3"/>
        <charset val="128"/>
      </rPr>
      <t xml:space="preserve">
</t>
    </r>
    <r>
      <rPr>
        <b/>
        <sz val="16"/>
        <color theme="0"/>
        <rFont val="Meiryo UI"/>
        <family val="3"/>
        <charset val="128"/>
      </rPr>
      <t>決算期間の月数</t>
    </r>
    <rPh sb="0" eb="2">
      <t>チョッキン</t>
    </rPh>
    <rPh sb="3" eb="5">
      <t>ジギョウ</t>
    </rPh>
    <rPh sb="5" eb="6">
      <t>トシ</t>
    </rPh>
    <rPh sb="9" eb="12">
      <t>ケッサンキ</t>
    </rPh>
    <rPh sb="10" eb="12">
      <t>キカン</t>
    </rPh>
    <rPh sb="13" eb="15">
      <t>ゲッスウ</t>
    </rPh>
    <phoneticPr fontId="4"/>
  </si>
  <si>
    <t>現金及び預金</t>
    <rPh sb="2" eb="3">
      <t>オヨ</t>
    </rPh>
    <phoneticPr fontId="4"/>
  </si>
  <si>
    <r>
      <t>支払手形*</t>
    </r>
    <r>
      <rPr>
        <vertAlign val="superscript"/>
        <sz val="16"/>
        <color theme="1"/>
        <rFont val="Meiryo UI"/>
        <family val="3"/>
        <charset val="128"/>
      </rPr>
      <t>2</t>
    </r>
    <phoneticPr fontId="4"/>
  </si>
  <si>
    <r>
      <t>受取手形*</t>
    </r>
    <r>
      <rPr>
        <vertAlign val="superscript"/>
        <sz val="16"/>
        <color theme="1"/>
        <rFont val="Meiryo UI"/>
        <family val="3"/>
        <charset val="128"/>
      </rPr>
      <t>1</t>
    </r>
    <phoneticPr fontId="4"/>
  </si>
  <si>
    <t>買掛金</t>
  </si>
  <si>
    <t>提出可否</t>
    <rPh sb="0" eb="2">
      <t>テイシュツ</t>
    </rPh>
    <rPh sb="2" eb="4">
      <t>カヒ</t>
    </rPh>
    <phoneticPr fontId="4"/>
  </si>
  <si>
    <t>売掛金</t>
  </si>
  <si>
    <t>短期借入金</t>
  </si>
  <si>
    <t>棚卸資産</t>
  </si>
  <si>
    <t>1年以内返済長期借入金</t>
    <phoneticPr fontId="4"/>
  </si>
  <si>
    <t>その他の流動資産</t>
    <phoneticPr fontId="4"/>
  </si>
  <si>
    <t>その他の流動負債</t>
    <phoneticPr fontId="4"/>
  </si>
  <si>
    <t>固定資産</t>
    <rPh sb="0" eb="2">
      <t>コテイ</t>
    </rPh>
    <rPh sb="2" eb="4">
      <t>シサン</t>
    </rPh>
    <phoneticPr fontId="5"/>
  </si>
  <si>
    <t>固定負債</t>
  </si>
  <si>
    <t>有形固定資産</t>
    <rPh sb="0" eb="2">
      <t>ユウケイ</t>
    </rPh>
    <rPh sb="2" eb="4">
      <t>コテイ</t>
    </rPh>
    <rPh sb="4" eb="6">
      <t>シサン</t>
    </rPh>
    <phoneticPr fontId="4"/>
  </si>
  <si>
    <t>うち 長期借入金</t>
    <phoneticPr fontId="4"/>
  </si>
  <si>
    <t>うち 建物及び構築物</t>
    <rPh sb="3" eb="5">
      <t>タテモノ</t>
    </rPh>
    <rPh sb="5" eb="6">
      <t>オヨ</t>
    </rPh>
    <rPh sb="7" eb="10">
      <t>コウチクブツ</t>
    </rPh>
    <phoneticPr fontId="4"/>
  </si>
  <si>
    <t>うち 社債</t>
    <rPh sb="3" eb="5">
      <t>シャサイ</t>
    </rPh>
    <phoneticPr fontId="4"/>
  </si>
  <si>
    <t>うち 機械装置等</t>
    <rPh sb="3" eb="7">
      <t>キカイソウチ</t>
    </rPh>
    <rPh sb="7" eb="8">
      <t>ナド</t>
    </rPh>
    <phoneticPr fontId="4"/>
  </si>
  <si>
    <t>その他(流動負債、固定負債を除くその他の負債)</t>
  </si>
  <si>
    <t>うち 土地</t>
    <rPh sb="3" eb="5">
      <t>トチ</t>
    </rPh>
    <phoneticPr fontId="4"/>
  </si>
  <si>
    <t>負債の総合計</t>
    <rPh sb="0" eb="2">
      <t>フサイ</t>
    </rPh>
    <rPh sb="3" eb="4">
      <t>ソウ</t>
    </rPh>
    <rPh sb="4" eb="6">
      <t>ゴウケイ</t>
    </rPh>
    <phoneticPr fontId="5"/>
  </si>
  <si>
    <t>無形固定資産</t>
    <rPh sb="0" eb="2">
      <t>ムケイ</t>
    </rPh>
    <rPh sb="2" eb="4">
      <t>コテイ</t>
    </rPh>
    <rPh sb="4" eb="6">
      <t>シサン</t>
    </rPh>
    <phoneticPr fontId="4"/>
  </si>
  <si>
    <t>純資産の部</t>
    <rPh sb="0" eb="3">
      <t>ジュンシサン</t>
    </rPh>
    <rPh sb="4" eb="5">
      <t>ブ</t>
    </rPh>
    <phoneticPr fontId="4"/>
  </si>
  <si>
    <t>うち ソフトウェア</t>
    <phoneticPr fontId="4"/>
  </si>
  <si>
    <t>株主資本</t>
  </si>
  <si>
    <t>その他の固定資産</t>
    <rPh sb="2" eb="3">
      <t>タ</t>
    </rPh>
    <rPh sb="4" eb="6">
      <t>コテイ</t>
    </rPh>
    <rPh sb="6" eb="8">
      <t>シサン</t>
    </rPh>
    <phoneticPr fontId="4"/>
  </si>
  <si>
    <t>うち 資本金</t>
    <rPh sb="3" eb="6">
      <t>シホンキン</t>
    </rPh>
    <phoneticPr fontId="4"/>
  </si>
  <si>
    <t>その他(流動資産、固定資産を除くその他資産)</t>
  </si>
  <si>
    <t>うち 利益剰余金</t>
  </si>
  <si>
    <t>その他(株主資本を除く純資産)</t>
  </si>
  <si>
    <t>純資産の総合計</t>
    <rPh sb="0" eb="3">
      <t>ジュンシサン</t>
    </rPh>
    <rPh sb="4" eb="5">
      <t>ソウ</t>
    </rPh>
    <rPh sb="5" eb="7">
      <t>ゴウケイ</t>
    </rPh>
    <phoneticPr fontId="5"/>
  </si>
  <si>
    <t>資産の総合計</t>
    <rPh sb="0" eb="2">
      <t>シサン</t>
    </rPh>
    <rPh sb="3" eb="4">
      <t>ソウ</t>
    </rPh>
    <rPh sb="4" eb="6">
      <t>ゴウケイ</t>
    </rPh>
    <phoneticPr fontId="4"/>
  </si>
  <si>
    <t>負債・純資産の総合計</t>
    <rPh sb="0" eb="2">
      <t>フサイ</t>
    </rPh>
    <rPh sb="3" eb="6">
      <t>ジュンシサン</t>
    </rPh>
    <rPh sb="7" eb="8">
      <t>ソウ</t>
    </rPh>
    <rPh sb="8" eb="10">
      <t>ゴウケイ</t>
    </rPh>
    <phoneticPr fontId="4"/>
  </si>
  <si>
    <t>*1</t>
    <phoneticPr fontId="4"/>
  </si>
  <si>
    <t>受取手形には、割引手形を含めた金額を入力してください。</t>
    <phoneticPr fontId="4"/>
  </si>
  <si>
    <t>*2</t>
    <phoneticPr fontId="4"/>
  </si>
  <si>
    <t>支払手形には、設備支払手形は含めません。</t>
    <phoneticPr fontId="4"/>
  </si>
  <si>
    <r>
      <rPr>
        <sz val="12"/>
        <color theme="0"/>
        <rFont val="Meiryo UI"/>
        <family val="3"/>
        <charset val="128"/>
      </rPr>
      <t>直近の事業年度の</t>
    </r>
    <r>
      <rPr>
        <b/>
        <sz val="16"/>
        <color theme="0"/>
        <rFont val="Meiryo UI"/>
        <family val="3"/>
        <charset val="128"/>
      </rPr>
      <t xml:space="preserve">
1期前</t>
    </r>
    <rPh sb="10" eb="11">
      <t>キ</t>
    </rPh>
    <rPh sb="11" eb="12">
      <t>マエ</t>
    </rPh>
    <phoneticPr fontId="4"/>
  </si>
  <si>
    <t>直近の事業年度</t>
    <phoneticPr fontId="4"/>
  </si>
  <si>
    <t>申請時の事業年度</t>
    <rPh sb="0" eb="2">
      <t>シンセイ</t>
    </rPh>
    <rPh sb="2" eb="3">
      <t>ジ</t>
    </rPh>
    <rPh sb="4" eb="6">
      <t>ジギョウ</t>
    </rPh>
    <rPh sb="6" eb="8">
      <t>ネンド</t>
    </rPh>
    <phoneticPr fontId="4"/>
  </si>
  <si>
    <t>補助事業終了年度
(基準年度)</t>
    <phoneticPr fontId="4"/>
  </si>
  <si>
    <t>1年度目</t>
    <rPh sb="2" eb="3">
      <t>ド</t>
    </rPh>
    <rPh sb="3" eb="4">
      <t>メ</t>
    </rPh>
    <phoneticPr fontId="4"/>
  </si>
  <si>
    <t>2年度目</t>
    <rPh sb="2" eb="3">
      <t>ド</t>
    </rPh>
    <rPh sb="3" eb="4">
      <t>メ</t>
    </rPh>
    <phoneticPr fontId="4"/>
  </si>
  <si>
    <t>3年度目</t>
    <rPh sb="2" eb="3">
      <t>ド</t>
    </rPh>
    <rPh sb="3" eb="4">
      <t>メ</t>
    </rPh>
    <phoneticPr fontId="4"/>
  </si>
  <si>
    <t>4年度目</t>
    <rPh sb="2" eb="3">
      <t>ド</t>
    </rPh>
    <rPh sb="3" eb="4">
      <t>メ</t>
    </rPh>
    <phoneticPr fontId="4"/>
  </si>
  <si>
    <t>5年度目</t>
    <rPh sb="2" eb="3">
      <t>ド</t>
    </rPh>
    <rPh sb="3" eb="4">
      <t>メ</t>
    </rPh>
    <phoneticPr fontId="4"/>
  </si>
  <si>
    <t>形式
チェック</t>
    <rPh sb="0" eb="2">
      <t>ケイシキ</t>
    </rPh>
    <phoneticPr fontId="4"/>
  </si>
  <si>
    <t>必須
チェック</t>
    <rPh sb="0" eb="2">
      <t>ヒッス</t>
    </rPh>
    <phoneticPr fontId="4"/>
  </si>
  <si>
    <t>不要箇所
チェック</t>
    <rPh sb="0" eb="2">
      <t>フヨウ</t>
    </rPh>
    <rPh sb="2" eb="4">
      <t>カショ</t>
    </rPh>
    <phoneticPr fontId="4"/>
  </si>
  <si>
    <t>金額項目の単位：円</t>
    <rPh sb="0" eb="2">
      <t>キンガク</t>
    </rPh>
    <rPh sb="3" eb="5">
      <t>タンイ</t>
    </rPh>
    <rPh sb="6" eb="7">
      <t>エン</t>
    </rPh>
    <phoneticPr fontId="22"/>
  </si>
  <si>
    <t>PL損益計算書</t>
    <rPh sb="2" eb="4">
      <t>ソンエキ</t>
    </rPh>
    <rPh sb="4" eb="7">
      <t>ケイサンショ</t>
    </rPh>
    <phoneticPr fontId="4"/>
  </si>
  <si>
    <r>
      <rPr>
        <b/>
        <sz val="12"/>
        <color theme="0"/>
        <rFont val="Meiryo UI"/>
        <family val="3"/>
        <charset val="128"/>
      </rPr>
      <t xml:space="preserve">(直近の事業年度)
</t>
    </r>
    <r>
      <rPr>
        <b/>
        <sz val="16"/>
        <color theme="0"/>
        <rFont val="Meiryo UI"/>
        <family val="3"/>
        <charset val="128"/>
      </rPr>
      <t>決算期間の月数</t>
    </r>
    <rPh sb="1" eb="3">
      <t>チョッキン</t>
    </rPh>
    <rPh sb="4" eb="6">
      <t>ジギョウ</t>
    </rPh>
    <rPh sb="6" eb="7">
      <t>トシ</t>
    </rPh>
    <rPh sb="10" eb="13">
      <t>ケッサンキ</t>
    </rPh>
    <rPh sb="11" eb="13">
      <t>キカン</t>
    </rPh>
    <rPh sb="14" eb="16">
      <t>ゲッスウ</t>
    </rPh>
    <phoneticPr fontId="4"/>
  </si>
  <si>
    <t>-</t>
    <phoneticPr fontId="22"/>
  </si>
  <si>
    <t>売上高</t>
    <rPh sb="0" eb="3">
      <t>ウリアゲダカ</t>
    </rPh>
    <phoneticPr fontId="22"/>
  </si>
  <si>
    <t>事業計画期間</t>
    <rPh sb="0" eb="2">
      <t>ジギョウ</t>
    </rPh>
    <rPh sb="2" eb="4">
      <t>ケイカク</t>
    </rPh>
    <rPh sb="4" eb="6">
      <t>キカン</t>
    </rPh>
    <phoneticPr fontId="4"/>
  </si>
  <si>
    <t>既存事業の売上高</t>
    <rPh sb="0" eb="2">
      <t>キゾン</t>
    </rPh>
    <rPh sb="2" eb="4">
      <t>ジギョウ</t>
    </rPh>
    <rPh sb="5" eb="8">
      <t>ウリアゲダカ</t>
    </rPh>
    <phoneticPr fontId="22"/>
  </si>
  <si>
    <t>賃上げ特例要件
適用有無</t>
    <rPh sb="0" eb="2">
      <t>チンア</t>
    </rPh>
    <rPh sb="3" eb="5">
      <t>トクレイ</t>
    </rPh>
    <rPh sb="5" eb="7">
      <t>ヨウケン</t>
    </rPh>
    <rPh sb="8" eb="10">
      <t>テキヨウ</t>
    </rPh>
    <rPh sb="10" eb="12">
      <t>ウム</t>
    </rPh>
    <phoneticPr fontId="4"/>
  </si>
  <si>
    <t>補助事業の売上高</t>
    <rPh sb="0" eb="2">
      <t>ホジョ</t>
    </rPh>
    <rPh sb="2" eb="4">
      <t>ジギョウ</t>
    </rPh>
    <rPh sb="5" eb="8">
      <t>ウリアゲダカ</t>
    </rPh>
    <phoneticPr fontId="22"/>
  </si>
  <si>
    <t>売上原価</t>
    <rPh sb="0" eb="2">
      <t>ウリアゲ</t>
    </rPh>
    <rPh sb="2" eb="4">
      <t>ゲンカ</t>
    </rPh>
    <phoneticPr fontId="22"/>
  </si>
  <si>
    <r>
      <t>うち 労務費</t>
    </r>
    <r>
      <rPr>
        <b/>
        <vertAlign val="superscript"/>
        <sz val="16"/>
        <rFont val="Meiryo UI"/>
        <family val="3"/>
        <charset val="128"/>
        <scheme val="major"/>
      </rPr>
      <t>*1</t>
    </r>
    <rPh sb="3" eb="6">
      <t>ロウムヒ</t>
    </rPh>
    <phoneticPr fontId="22"/>
  </si>
  <si>
    <t>うち 減価償却費</t>
    <rPh sb="3" eb="5">
      <t>ゲンカ</t>
    </rPh>
    <rPh sb="5" eb="7">
      <t>ショウキャク</t>
    </rPh>
    <rPh sb="7" eb="8">
      <t>ヒ</t>
    </rPh>
    <phoneticPr fontId="22"/>
  </si>
  <si>
    <t>既存事業の売上原価</t>
    <rPh sb="0" eb="2">
      <t>キゾン</t>
    </rPh>
    <rPh sb="2" eb="4">
      <t>ジギョウ</t>
    </rPh>
    <rPh sb="5" eb="7">
      <t>ウリアゲ</t>
    </rPh>
    <rPh sb="7" eb="9">
      <t>ゲンカ</t>
    </rPh>
    <phoneticPr fontId="22"/>
  </si>
  <si>
    <t>賃上げ要件</t>
    <rPh sb="0" eb="2">
      <t>チンア</t>
    </rPh>
    <rPh sb="3" eb="5">
      <t>ヨウケン</t>
    </rPh>
    <phoneticPr fontId="4"/>
  </si>
  <si>
    <t>うち 既存事業の減価償却費</t>
    <rPh sb="3" eb="5">
      <t>キゾン</t>
    </rPh>
    <rPh sb="5" eb="7">
      <t>ジギョウ</t>
    </rPh>
    <rPh sb="8" eb="10">
      <t>ゲンカ</t>
    </rPh>
    <rPh sb="10" eb="12">
      <t>ショウキャク</t>
    </rPh>
    <rPh sb="12" eb="13">
      <t>ヒ</t>
    </rPh>
    <phoneticPr fontId="22"/>
  </si>
  <si>
    <t>付加価値額要件</t>
    <rPh sb="0" eb="2">
      <t>フカ</t>
    </rPh>
    <rPh sb="2" eb="4">
      <t>カチ</t>
    </rPh>
    <rPh sb="4" eb="5">
      <t>ガク</t>
    </rPh>
    <rPh sb="5" eb="7">
      <t>ヨウケン</t>
    </rPh>
    <phoneticPr fontId="4"/>
  </si>
  <si>
    <t>補助事業の売上原価</t>
    <rPh sb="0" eb="2">
      <t>ホジョ</t>
    </rPh>
    <rPh sb="2" eb="4">
      <t>ジギョウ</t>
    </rPh>
    <rPh sb="5" eb="7">
      <t>ウリアゲ</t>
    </rPh>
    <rPh sb="7" eb="9">
      <t>ゲンカ</t>
    </rPh>
    <phoneticPr fontId="22"/>
  </si>
  <si>
    <t>賃上げ特例要件</t>
    <rPh sb="0" eb="2">
      <t>チンア</t>
    </rPh>
    <rPh sb="3" eb="5">
      <t>トクレイ</t>
    </rPh>
    <rPh sb="5" eb="7">
      <t>ヨウケン</t>
    </rPh>
    <phoneticPr fontId="4"/>
  </si>
  <si>
    <t>うち 補助事業の減価償却費</t>
    <rPh sb="3" eb="5">
      <t>ホジョ</t>
    </rPh>
    <rPh sb="5" eb="7">
      <t>ジギョウ</t>
    </rPh>
    <rPh sb="8" eb="10">
      <t>ゲンカ</t>
    </rPh>
    <rPh sb="10" eb="12">
      <t>ショウキャク</t>
    </rPh>
    <rPh sb="12" eb="13">
      <t>ヒ</t>
    </rPh>
    <phoneticPr fontId="22"/>
  </si>
  <si>
    <r>
      <t>売上総利益</t>
    </r>
    <r>
      <rPr>
        <sz val="12"/>
        <rFont val="Meiryo UI"/>
        <family val="3"/>
        <charset val="128"/>
        <scheme val="major"/>
      </rPr>
      <t xml:space="preserve"> (売上高 - 売上原価)</t>
    </r>
    <rPh sb="0" eb="5">
      <t>ウリアゲソウリエキ</t>
    </rPh>
    <rPh sb="7" eb="9">
      <t>ウリアゲ</t>
    </rPh>
    <rPh sb="9" eb="10">
      <t>ダカ</t>
    </rPh>
    <rPh sb="13" eb="15">
      <t>ウリアゲ</t>
    </rPh>
    <rPh sb="15" eb="17">
      <t>ゲンカ</t>
    </rPh>
    <phoneticPr fontId="22"/>
  </si>
  <si>
    <r>
      <t xml:space="preserve">付加価値額
目標値 </t>
    </r>
    <r>
      <rPr>
        <b/>
        <sz val="12"/>
        <color theme="0"/>
        <rFont val="Meiryo UI"/>
        <family val="3"/>
        <charset val="128"/>
      </rPr>
      <t>(%)</t>
    </r>
    <rPh sb="0" eb="2">
      <t>フカ</t>
    </rPh>
    <rPh sb="2" eb="4">
      <t>カチ</t>
    </rPh>
    <rPh sb="4" eb="5">
      <t>ガク</t>
    </rPh>
    <rPh sb="6" eb="9">
      <t>モクヒョウチ</t>
    </rPh>
    <phoneticPr fontId="4"/>
  </si>
  <si>
    <t>うち 補助事業の売上総利益</t>
    <rPh sb="3" eb="5">
      <t>ホジョ</t>
    </rPh>
    <rPh sb="5" eb="7">
      <t>ジギョウ</t>
    </rPh>
    <rPh sb="8" eb="10">
      <t>ウリアゲ</t>
    </rPh>
    <rPh sb="10" eb="11">
      <t>ソウ</t>
    </rPh>
    <rPh sb="11" eb="13">
      <t>リエキ</t>
    </rPh>
    <phoneticPr fontId="22"/>
  </si>
  <si>
    <r>
      <t>(足下の賃上げ)一人当たりの
給与支給総額目標値</t>
    </r>
    <r>
      <rPr>
        <b/>
        <sz val="12"/>
        <color theme="0"/>
        <rFont val="Meiryo UI"/>
        <family val="3"/>
        <charset val="128"/>
      </rPr>
      <t xml:space="preserve"> (%)</t>
    </r>
    <rPh sb="1" eb="3">
      <t>アシモト</t>
    </rPh>
    <rPh sb="4" eb="6">
      <t>チンア</t>
    </rPh>
    <rPh sb="8" eb="11">
      <t>ヒトリア</t>
    </rPh>
    <rPh sb="15" eb="21">
      <t>キュウヨシキュウソウガク</t>
    </rPh>
    <rPh sb="21" eb="24">
      <t>モクヒョウチ</t>
    </rPh>
    <phoneticPr fontId="4"/>
  </si>
  <si>
    <t>販売費及び一般管理費</t>
    <rPh sb="0" eb="3">
      <t>ハンバイヒ</t>
    </rPh>
    <rPh sb="3" eb="4">
      <t>オヨ</t>
    </rPh>
    <rPh sb="5" eb="7">
      <t>イッパン</t>
    </rPh>
    <rPh sb="7" eb="10">
      <t>カンリヒ</t>
    </rPh>
    <phoneticPr fontId="22"/>
  </si>
  <si>
    <r>
      <rPr>
        <b/>
        <sz val="16"/>
        <color theme="0"/>
        <rFont val="Meiryo UI"/>
        <family val="3"/>
        <charset val="128"/>
      </rPr>
      <t>一人当たりの
給与支給総額目標値</t>
    </r>
    <r>
      <rPr>
        <b/>
        <sz val="12"/>
        <color theme="0"/>
        <rFont val="Meiryo UI"/>
        <family val="3"/>
        <charset val="128"/>
      </rPr>
      <t xml:space="preserve"> (%)</t>
    </r>
    <rPh sb="0" eb="2">
      <t>ヒトリ</t>
    </rPh>
    <rPh sb="2" eb="3">
      <t>ア</t>
    </rPh>
    <rPh sb="7" eb="9">
      <t>キュウヨ</t>
    </rPh>
    <rPh sb="9" eb="11">
      <t>シキュウ</t>
    </rPh>
    <rPh sb="11" eb="13">
      <t>ソウガク</t>
    </rPh>
    <rPh sb="13" eb="16">
      <t>モクヒョウチ</t>
    </rPh>
    <phoneticPr fontId="4"/>
  </si>
  <si>
    <r>
      <t>うち 人件費</t>
    </r>
    <r>
      <rPr>
        <b/>
        <vertAlign val="superscript"/>
        <sz val="16"/>
        <rFont val="Meiryo UI"/>
        <family val="3"/>
        <charset val="128"/>
        <scheme val="major"/>
      </rPr>
      <t>*2</t>
    </r>
    <rPh sb="3" eb="6">
      <t>ジンケンヒ</t>
    </rPh>
    <phoneticPr fontId="22"/>
  </si>
  <si>
    <r>
      <rPr>
        <sz val="10"/>
        <color rgb="FFFFFFFF"/>
        <rFont val="Meiryo UI"/>
        <family val="3"/>
        <charset val="128"/>
      </rPr>
      <t xml:space="preserve">事業計画期間1年あたりの
補助事業で新たに製造等する製品等の
</t>
    </r>
    <r>
      <rPr>
        <b/>
        <sz val="12"/>
        <color rgb="FFFFFFFF"/>
        <rFont val="Meiryo UI"/>
        <family val="3"/>
        <charset val="128"/>
      </rPr>
      <t>売上高見込み額(税抜)</t>
    </r>
    <phoneticPr fontId="22"/>
  </si>
  <si>
    <t>うち 研究開発費</t>
    <rPh sb="3" eb="5">
      <t>ケンキュウ</t>
    </rPh>
    <rPh sb="5" eb="8">
      <t>カイハツヒ</t>
    </rPh>
    <phoneticPr fontId="4"/>
  </si>
  <si>
    <t>うち 能力開発費</t>
    <rPh sb="3" eb="5">
      <t>ノウリョク</t>
    </rPh>
    <rPh sb="5" eb="8">
      <t>カイハツヒ</t>
    </rPh>
    <phoneticPr fontId="4"/>
  </si>
  <si>
    <t>*</t>
    <phoneticPr fontId="22"/>
  </si>
  <si>
    <t>既存事業の販売費及び一般管理費</t>
    <rPh sb="0" eb="2">
      <t>キゾン</t>
    </rPh>
    <rPh sb="2" eb="4">
      <t>ジギョウ</t>
    </rPh>
    <phoneticPr fontId="22"/>
  </si>
  <si>
    <t>補助事業の販売費及び一般管理費</t>
    <rPh sb="0" eb="2">
      <t>ホジョ</t>
    </rPh>
    <rPh sb="2" eb="4">
      <t>ジギョウ</t>
    </rPh>
    <rPh sb="5" eb="7">
      <t>ハンバイ</t>
    </rPh>
    <rPh sb="7" eb="8">
      <t>ヒ</t>
    </rPh>
    <rPh sb="8" eb="9">
      <t>オヨ</t>
    </rPh>
    <rPh sb="10" eb="12">
      <t>イッパン</t>
    </rPh>
    <rPh sb="12" eb="15">
      <t>カンリヒ</t>
    </rPh>
    <phoneticPr fontId="22"/>
  </si>
  <si>
    <r>
      <rPr>
        <b/>
        <sz val="16"/>
        <color rgb="FF000000"/>
        <rFont val="Meiryo UI"/>
        <family val="3"/>
        <charset val="128"/>
        <scheme val="major"/>
      </rPr>
      <t>営業利益</t>
    </r>
    <r>
      <rPr>
        <sz val="12"/>
        <color rgb="FF000000"/>
        <rFont val="Meiryo UI"/>
        <family val="3"/>
        <charset val="128"/>
        <scheme val="major"/>
      </rPr>
      <t xml:space="preserve"> (売上総利益 - 販売費及び一般管理費)</t>
    </r>
  </si>
  <si>
    <t>既存事業の営業利益</t>
    <rPh sb="0" eb="2">
      <t>キゾン</t>
    </rPh>
    <rPh sb="2" eb="4">
      <t>ジギョウ</t>
    </rPh>
    <rPh sb="5" eb="9">
      <t>エイギョウリエキ</t>
    </rPh>
    <phoneticPr fontId="22"/>
  </si>
  <si>
    <t>補助事業の営業利益</t>
    <rPh sb="0" eb="2">
      <t>ホジョ</t>
    </rPh>
    <rPh sb="2" eb="4">
      <t>ジギョウ</t>
    </rPh>
    <rPh sb="5" eb="9">
      <t>エイギョウリエキ</t>
    </rPh>
    <phoneticPr fontId="22"/>
  </si>
  <si>
    <t>営業外収益</t>
    <rPh sb="0" eb="5">
      <t>エイギョウガイシュウエキ</t>
    </rPh>
    <phoneticPr fontId="22"/>
  </si>
  <si>
    <t>営業外費用</t>
    <rPh sb="0" eb="5">
      <t>エイギョウガイヒヨウ</t>
    </rPh>
    <phoneticPr fontId="22"/>
  </si>
  <si>
    <r>
      <rPr>
        <b/>
        <sz val="16"/>
        <color rgb="FF000000"/>
        <rFont val="Meiryo UI"/>
        <family val="3"/>
        <charset val="128"/>
        <scheme val="major"/>
      </rPr>
      <t>経常利益</t>
    </r>
    <r>
      <rPr>
        <sz val="12"/>
        <color rgb="FF000000"/>
        <rFont val="Meiryo UI"/>
        <family val="3"/>
        <charset val="128"/>
        <scheme val="major"/>
      </rPr>
      <t xml:space="preserve"> (営業利益 + 営業外収益 - 営業外費用)</t>
    </r>
  </si>
  <si>
    <t>特別利益</t>
    <rPh sb="0" eb="2">
      <t>トクベツ</t>
    </rPh>
    <rPh sb="2" eb="4">
      <t>リエキ</t>
    </rPh>
    <phoneticPr fontId="5"/>
  </si>
  <si>
    <t>特別損失</t>
    <rPh sb="0" eb="2">
      <t>トクベツ</t>
    </rPh>
    <rPh sb="2" eb="4">
      <t>ソンシツ</t>
    </rPh>
    <phoneticPr fontId="5"/>
  </si>
  <si>
    <r>
      <rPr>
        <b/>
        <sz val="16"/>
        <color rgb="FF000000"/>
        <rFont val="Meiryo UI"/>
        <family val="3"/>
        <charset val="128"/>
        <scheme val="major"/>
      </rPr>
      <t>税引前当期純利益</t>
    </r>
    <r>
      <rPr>
        <sz val="12"/>
        <color rgb="FF000000"/>
        <rFont val="Meiryo UI"/>
        <family val="3"/>
        <charset val="128"/>
        <scheme val="major"/>
      </rPr>
      <t xml:space="preserve"> (経常利益 + 特別利益 - 特別損失)</t>
    </r>
  </si>
  <si>
    <t>法人税、事業税等</t>
    <rPh sb="0" eb="3">
      <t>ホウジンゼイ</t>
    </rPh>
    <rPh sb="4" eb="7">
      <t>ジギョウゼイ</t>
    </rPh>
    <rPh sb="7" eb="8">
      <t>トウ</t>
    </rPh>
    <phoneticPr fontId="5"/>
  </si>
  <si>
    <r>
      <rPr>
        <b/>
        <sz val="16"/>
        <color rgb="FF000000"/>
        <rFont val="Meiryo UI"/>
        <family val="3"/>
        <charset val="128"/>
        <scheme val="major"/>
      </rPr>
      <t>当期純利益</t>
    </r>
    <r>
      <rPr>
        <sz val="12"/>
        <color rgb="FF000000"/>
        <rFont val="Meiryo UI"/>
        <family val="3"/>
        <charset val="128"/>
        <scheme val="major"/>
      </rPr>
      <t xml:space="preserve"> (税引前当期純利益 - 法人税、事業税等)</t>
    </r>
  </si>
  <si>
    <t>付加価値情報</t>
    <rPh sb="0" eb="2">
      <t>フカ</t>
    </rPh>
    <rPh sb="2" eb="4">
      <t>カチ</t>
    </rPh>
    <rPh sb="4" eb="6">
      <t>ジョウホウ</t>
    </rPh>
    <phoneticPr fontId="22"/>
  </si>
  <si>
    <r>
      <t>営業利益</t>
    </r>
    <r>
      <rPr>
        <sz val="12"/>
        <rFont val="Meiryo UI"/>
        <family val="3"/>
        <charset val="128"/>
        <scheme val="major"/>
      </rPr>
      <t xml:space="preserve"> (売上総利益 - 販売費及び一般管理費)</t>
    </r>
    <phoneticPr fontId="22"/>
  </si>
  <si>
    <r>
      <t xml:space="preserve">人件費 </t>
    </r>
    <r>
      <rPr>
        <sz val="12"/>
        <color rgb="FF000000"/>
        <rFont val="Meiryo UI"/>
        <family val="3"/>
        <charset val="128"/>
        <scheme val="major"/>
      </rPr>
      <t>(売上原価の労務費 ＋ 販売費及び一般管理費の人件費)</t>
    </r>
    <phoneticPr fontId="22"/>
  </si>
  <si>
    <r>
      <rPr>
        <b/>
        <sz val="16"/>
        <color rgb="FF000000"/>
        <rFont val="Meiryo UI"/>
        <family val="3"/>
        <charset val="128"/>
        <scheme val="major"/>
      </rPr>
      <t>減価償却費</t>
    </r>
    <r>
      <rPr>
        <sz val="12"/>
        <color rgb="FF000000"/>
        <rFont val="Meiryo UI"/>
        <family val="3"/>
        <charset val="128"/>
        <scheme val="major"/>
      </rPr>
      <t xml:space="preserve"> (売上原価の減価償却費 + 販管費の減価償却費)</t>
    </r>
  </si>
  <si>
    <t>既存事業の減価償却費</t>
    <rPh sb="0" eb="2">
      <t>キゾン</t>
    </rPh>
    <rPh sb="2" eb="4">
      <t>ジギョウ</t>
    </rPh>
    <rPh sb="5" eb="10">
      <t>ゲンカショウキャクヒ</t>
    </rPh>
    <phoneticPr fontId="22"/>
  </si>
  <si>
    <t>補助事業の減価償却費</t>
    <rPh sb="0" eb="2">
      <t>ホジョ</t>
    </rPh>
    <rPh sb="2" eb="4">
      <t>ジギョウ</t>
    </rPh>
    <rPh sb="5" eb="10">
      <t>ゲンカショウキャクヒ</t>
    </rPh>
    <phoneticPr fontId="22"/>
  </si>
  <si>
    <r>
      <rPr>
        <b/>
        <sz val="16"/>
        <color rgb="FF000000"/>
        <rFont val="Meiryo UI"/>
        <family val="3"/>
        <charset val="128"/>
        <scheme val="major"/>
      </rPr>
      <t xml:space="preserve">付加価値額 </t>
    </r>
    <r>
      <rPr>
        <sz val="12"/>
        <color rgb="FF000000"/>
        <rFont val="Meiryo UI"/>
        <family val="3"/>
        <charset val="128"/>
        <scheme val="major"/>
      </rPr>
      <t>(営業利益＋人件費＋減価償却費)</t>
    </r>
  </si>
  <si>
    <r>
      <t xml:space="preserve">付加価値額の年平均成長率 </t>
    </r>
    <r>
      <rPr>
        <sz val="12"/>
        <rFont val="Meiryo UI"/>
        <family val="3"/>
        <charset val="128"/>
        <scheme val="major"/>
      </rPr>
      <t>(％)</t>
    </r>
    <rPh sb="0" eb="5">
      <t>フカカチガク</t>
    </rPh>
    <rPh sb="6" eb="9">
      <t>ネンヘイキン</t>
    </rPh>
    <rPh sb="9" eb="12">
      <t>セイチョウリツ</t>
    </rPh>
    <phoneticPr fontId="22"/>
  </si>
  <si>
    <t>雇用・賃金情報</t>
    <rPh sb="0" eb="2">
      <t>コヨウ</t>
    </rPh>
    <rPh sb="3" eb="5">
      <t>チンギン</t>
    </rPh>
    <rPh sb="5" eb="7">
      <t>ジョウホウ</t>
    </rPh>
    <phoneticPr fontId="22"/>
  </si>
  <si>
    <r>
      <t xml:space="preserve">役員数 </t>
    </r>
    <r>
      <rPr>
        <sz val="12"/>
        <rFont val="Meiryo UI"/>
        <family val="3"/>
        <charset val="128"/>
        <scheme val="major"/>
      </rPr>
      <t>(人)</t>
    </r>
    <rPh sb="0" eb="2">
      <t>ヤクイン</t>
    </rPh>
    <rPh sb="2" eb="3">
      <t>スウ</t>
    </rPh>
    <phoneticPr fontId="22"/>
  </si>
  <si>
    <t>役員報酬 (販売費及び一般管理費のうち)</t>
    <rPh sb="0" eb="2">
      <t>ヤクイン</t>
    </rPh>
    <rPh sb="2" eb="4">
      <t>ホウシュウ</t>
    </rPh>
    <rPh sb="6" eb="10">
      <t>ハンバイヒオヨ</t>
    </rPh>
    <rPh sb="11" eb="16">
      <t>イッパンカンリヒ</t>
    </rPh>
    <phoneticPr fontId="22"/>
  </si>
  <si>
    <t>役員賞与 (販売費及び一般管理費のうち)</t>
    <rPh sb="0" eb="2">
      <t>ヤクイン</t>
    </rPh>
    <rPh sb="2" eb="4">
      <t>ショウヨ</t>
    </rPh>
    <phoneticPr fontId="22"/>
  </si>
  <si>
    <r>
      <t>従業員数</t>
    </r>
    <r>
      <rPr>
        <b/>
        <vertAlign val="superscript"/>
        <sz val="16"/>
        <rFont val="Meiryo UI"/>
        <family val="3"/>
        <charset val="128"/>
        <scheme val="major"/>
      </rPr>
      <t>*3</t>
    </r>
    <r>
      <rPr>
        <b/>
        <sz val="16"/>
        <rFont val="Meiryo UI"/>
        <family val="3"/>
        <charset val="128"/>
        <scheme val="major"/>
      </rPr>
      <t xml:space="preserve"> </t>
    </r>
    <r>
      <rPr>
        <sz val="12"/>
        <rFont val="Meiryo UI"/>
        <family val="3"/>
        <charset val="128"/>
        <scheme val="major"/>
      </rPr>
      <t>(人)</t>
    </r>
    <rPh sb="0" eb="4">
      <t>ジュウギョウインスウ</t>
    </rPh>
    <rPh sb="8" eb="9">
      <t>ニン</t>
    </rPh>
    <phoneticPr fontId="22"/>
  </si>
  <si>
    <r>
      <t>うち 正社員数</t>
    </r>
    <r>
      <rPr>
        <b/>
        <vertAlign val="superscript"/>
        <sz val="16"/>
        <rFont val="Meiryo UI"/>
        <family val="3"/>
        <charset val="128"/>
        <scheme val="major"/>
      </rPr>
      <t>*4</t>
    </r>
    <r>
      <rPr>
        <b/>
        <sz val="16"/>
        <rFont val="Meiryo UI"/>
        <family val="3"/>
        <charset val="128"/>
        <scheme val="major"/>
      </rPr>
      <t xml:space="preserve"> </t>
    </r>
    <r>
      <rPr>
        <sz val="12"/>
        <rFont val="Meiryo UI"/>
        <family val="3"/>
        <charset val="128"/>
        <scheme val="major"/>
      </rPr>
      <t>(人)</t>
    </r>
    <rPh sb="3" eb="6">
      <t>セイシャイン</t>
    </rPh>
    <rPh sb="6" eb="7">
      <t>スウ</t>
    </rPh>
    <rPh sb="11" eb="12">
      <t>ニン</t>
    </rPh>
    <phoneticPr fontId="22"/>
  </si>
  <si>
    <r>
      <t>従業員の給与支給総額</t>
    </r>
    <r>
      <rPr>
        <b/>
        <vertAlign val="superscript"/>
        <sz val="16"/>
        <rFont val="Meiryo UI"/>
        <family val="3"/>
        <charset val="128"/>
        <scheme val="major"/>
      </rPr>
      <t>*3</t>
    </r>
    <phoneticPr fontId="22"/>
  </si>
  <si>
    <r>
      <t>うち 補助事業に係る従業員の給与支給総額</t>
    </r>
    <r>
      <rPr>
        <b/>
        <vertAlign val="superscript"/>
        <sz val="16"/>
        <rFont val="Meiryo UI"/>
        <family val="3"/>
        <charset val="128"/>
        <scheme val="major"/>
      </rPr>
      <t>*5</t>
    </r>
    <rPh sb="3" eb="5">
      <t>ホジョ</t>
    </rPh>
    <rPh sb="5" eb="7">
      <t>ジギョウ</t>
    </rPh>
    <rPh sb="8" eb="9">
      <t>カカ</t>
    </rPh>
    <phoneticPr fontId="4"/>
  </si>
  <si>
    <r>
      <rPr>
        <b/>
        <sz val="16"/>
        <color rgb="FF000000"/>
        <rFont val="Meiryo UI"/>
        <family val="3"/>
        <charset val="128"/>
        <scheme val="major"/>
      </rPr>
      <t>1人当たり給与支給総額</t>
    </r>
    <r>
      <rPr>
        <sz val="12"/>
        <color rgb="FF000000"/>
        <rFont val="Meiryo UI"/>
        <family val="3"/>
        <charset val="128"/>
        <scheme val="major"/>
      </rPr>
      <t xml:space="preserve"> (従業員の給与支給総額 / 従業員数)</t>
    </r>
  </si>
  <si>
    <r>
      <t>1人当たり給与支給総額の年平均成長率</t>
    </r>
    <r>
      <rPr>
        <b/>
        <vertAlign val="superscript"/>
        <sz val="16"/>
        <rFont val="Meiryo UI"/>
        <family val="3"/>
        <charset val="128"/>
        <scheme val="major"/>
      </rPr>
      <t>*6</t>
    </r>
    <r>
      <rPr>
        <b/>
        <sz val="16"/>
        <rFont val="Meiryo UI"/>
        <family val="3"/>
        <charset val="128"/>
        <scheme val="major"/>
      </rPr>
      <t xml:space="preserve"> </t>
    </r>
    <r>
      <rPr>
        <sz val="12"/>
        <rFont val="Meiryo UI"/>
        <family val="3"/>
        <charset val="128"/>
        <scheme val="major"/>
      </rPr>
      <t>(％)</t>
    </r>
    <rPh sb="2" eb="3">
      <t>ア</t>
    </rPh>
    <phoneticPr fontId="22"/>
  </si>
  <si>
    <t>投資計画</t>
    <rPh sb="0" eb="2">
      <t>トウシ</t>
    </rPh>
    <rPh sb="2" eb="4">
      <t>ケイカク</t>
    </rPh>
    <phoneticPr fontId="22"/>
  </si>
  <si>
    <r>
      <t>新規設備投資による支出</t>
    </r>
    <r>
      <rPr>
        <b/>
        <vertAlign val="superscript"/>
        <sz val="16"/>
        <rFont val="Meiryo UI"/>
        <family val="3"/>
        <charset val="128"/>
        <scheme val="major"/>
      </rPr>
      <t>*7</t>
    </r>
    <rPh sb="0" eb="2">
      <t>シンキ</t>
    </rPh>
    <rPh sb="2" eb="4">
      <t>セツビ</t>
    </rPh>
    <rPh sb="4" eb="6">
      <t>トウシ</t>
    </rPh>
    <rPh sb="9" eb="11">
      <t>シシュツ</t>
    </rPh>
    <phoneticPr fontId="4"/>
  </si>
  <si>
    <r>
      <t>設備投資額</t>
    </r>
    <r>
      <rPr>
        <b/>
        <vertAlign val="superscript"/>
        <sz val="16"/>
        <rFont val="Meiryo UI"/>
        <family val="3"/>
        <charset val="128"/>
        <scheme val="major"/>
      </rPr>
      <t>*8</t>
    </r>
    <rPh sb="0" eb="2">
      <t>セツビ</t>
    </rPh>
    <rPh sb="2" eb="4">
      <t>トウシ</t>
    </rPh>
    <rPh sb="4" eb="5">
      <t>ガク</t>
    </rPh>
    <phoneticPr fontId="4"/>
  </si>
  <si>
    <r>
      <t>無形固定資産投資額</t>
    </r>
    <r>
      <rPr>
        <b/>
        <vertAlign val="superscript"/>
        <sz val="16"/>
        <rFont val="Meiryo UI"/>
        <family val="3"/>
        <charset val="128"/>
        <scheme val="major"/>
      </rPr>
      <t>*9</t>
    </r>
    <phoneticPr fontId="22"/>
  </si>
  <si>
    <r>
      <t>研究開発費</t>
    </r>
    <r>
      <rPr>
        <b/>
        <vertAlign val="superscript"/>
        <sz val="16"/>
        <rFont val="Meiryo UI"/>
        <family val="3"/>
        <charset val="128"/>
        <scheme val="major"/>
      </rPr>
      <t>*10</t>
    </r>
    <rPh sb="0" eb="2">
      <t>ケンキュウ</t>
    </rPh>
    <rPh sb="2" eb="4">
      <t>カイハツ</t>
    </rPh>
    <rPh sb="4" eb="5">
      <t>ヒ</t>
    </rPh>
    <phoneticPr fontId="22"/>
  </si>
  <si>
    <r>
      <t>能力開発費</t>
    </r>
    <r>
      <rPr>
        <b/>
        <vertAlign val="superscript"/>
        <sz val="16"/>
        <rFont val="Meiryo UI"/>
        <family val="3"/>
        <charset val="128"/>
        <scheme val="major"/>
      </rPr>
      <t>*11</t>
    </r>
    <rPh sb="0" eb="2">
      <t>ノウリョク</t>
    </rPh>
    <rPh sb="2" eb="4">
      <t>カイハツ</t>
    </rPh>
    <rPh sb="4" eb="5">
      <t>ヒ</t>
    </rPh>
    <phoneticPr fontId="22"/>
  </si>
  <si>
    <t>*1</t>
    <phoneticPr fontId="22"/>
  </si>
  <si>
    <t>「売上原価のうち 労務費」は、売上原価に含まれる労務費（福利厚生費や退職金等を含む）を記入してください。</t>
  </si>
  <si>
    <t>「売上原価のうち 労務費」に役員報酬が含まれる場合は、「販売費及び一般管理費のうち 人件費」に含めてください。</t>
    <rPh sb="1" eb="3">
      <t>ウリアゲ</t>
    </rPh>
    <rPh sb="3" eb="5">
      <t>ゲンカ</t>
    </rPh>
    <rPh sb="9" eb="12">
      <t>ロウムヒ</t>
    </rPh>
    <rPh sb="14" eb="18">
      <t>ヤクインホウシュウ</t>
    </rPh>
    <rPh sb="19" eb="20">
      <t>フク</t>
    </rPh>
    <rPh sb="23" eb="25">
      <t>バアイ</t>
    </rPh>
    <rPh sb="28" eb="31">
      <t>ハンバイヒ</t>
    </rPh>
    <rPh sb="31" eb="32">
      <t>オヨ</t>
    </rPh>
    <rPh sb="33" eb="38">
      <t>イッパンカンリヒ</t>
    </rPh>
    <rPh sb="42" eb="45">
      <t>ジンケンヒ</t>
    </rPh>
    <rPh sb="47" eb="48">
      <t>フク</t>
    </rPh>
    <phoneticPr fontId="22"/>
  </si>
  <si>
    <t>*2</t>
    <phoneticPr fontId="22"/>
  </si>
  <si>
    <t>「販売費及び一般管理費のうち 人件費」は、販売費及び一般管理費に含まれる役員給与、従業員給与、賞与及び賞与引当金繰入れ、福利厚生費、退職金及び退職給与引当金繰入れを記入してください。</t>
  </si>
  <si>
    <t>*3</t>
    <phoneticPr fontId="22"/>
  </si>
  <si>
    <t>＜「従業員数」及び「従業員の給与支給総額」の考え方について＞</t>
  </si>
  <si>
    <t>・従業員数及び給与支給総額に含める「従業員(常勤)」には、パート、アルバイト、契約社員、非正規社員、出向者等も含まれます。</t>
  </si>
  <si>
    <t>・一方で、日々雇い入れられる者、2か月以内の期間を定めて使用される者、季節的業務に4か月以内の期間を定めて使用される者及び試用期間中の者は含まれません。</t>
  </si>
  <si>
    <t>※従業員数については、下記＜「一人当たり給与支給総額」の算出対象となる従業員の考え方＞も考慮して算出してください。</t>
  </si>
  <si>
    <t xml:space="preserve"> 　また、従業員の給与支給総額は、決算書上の従業員給与手当や賞与とは異なる値となる場合があります。給与支給総額には、課税対象となる給与等のみを計上し、非課税経費は含めないでください。</t>
  </si>
  <si>
    <t>※非課税経費については、税務上の取扱いをご確認ください。</t>
  </si>
  <si>
    <t>＜「一人当たり給与支給総額」の算出対象となる従業員の考え方＞</t>
  </si>
  <si>
    <t>・一人当たり給与支給総額の算出に含める従業員は、基準年度及びその算出対象となる各事業年度において、全月分の給与等の支給を受けた従業員とします。</t>
  </si>
  <si>
    <t>・中途採用や退職等で全月分の給与等の支給を受けていない従業員については、全月分の給与等の支給を受けていない事業年度に限り、算出の対象から除きます。</t>
  </si>
  <si>
    <t>・当該事業年度において、産前・産後休業、育児休業、介護休業等により時短勤務を行っている従業員は算出対象から除くことができます。</t>
  </si>
  <si>
    <t>・パートタイム従業員は、正社員の就業時間に換算して人数を算出してください。</t>
  </si>
  <si>
    <t>・昇給、減給、残業時間等の増減により給与額が変動する従業員も算出対象となりますので、将来計画を作成する際はこれらの要因も考慮してください。</t>
  </si>
  <si>
    <t>*4</t>
    <phoneticPr fontId="22"/>
  </si>
  <si>
    <t>従業員数(正社員)には、パート及び派遣及び契約社員は含まれません。従業員兼役員は含まれます。</t>
  </si>
  <si>
    <t>*5</t>
    <phoneticPr fontId="22"/>
  </si>
  <si>
    <t>補助事業に係る従業員の給与支給総額は、任意の入力項目です。</t>
  </si>
  <si>
    <t>*6</t>
    <phoneticPr fontId="22"/>
  </si>
  <si>
    <t>3～5年の事業計画上の目標値となり、これを超える事業に取り組む必要があります。</t>
    <rPh sb="3" eb="4">
      <t>ネン</t>
    </rPh>
    <rPh sb="5" eb="10">
      <t>ジギョウケイカクジョウ</t>
    </rPh>
    <rPh sb="11" eb="14">
      <t>モクヒョウチ</t>
    </rPh>
    <rPh sb="21" eb="22">
      <t>コ</t>
    </rPh>
    <rPh sb="24" eb="26">
      <t>ジギョウ</t>
    </rPh>
    <rPh sb="27" eb="28">
      <t>ト</t>
    </rPh>
    <rPh sb="29" eb="30">
      <t>ク</t>
    </rPh>
    <rPh sb="31" eb="33">
      <t>ヒツヨウ</t>
    </rPh>
    <phoneticPr fontId="22"/>
  </si>
  <si>
    <t>*7</t>
    <phoneticPr fontId="22"/>
  </si>
  <si>
    <t>キャッシュフロー計算書を作成している場合は、「有形・無形固定資産の取得による支出」を入力してください。作成していない場合は分かる範囲で入力してください。</t>
    <rPh sb="8" eb="11">
      <t>ケイサンショ</t>
    </rPh>
    <rPh sb="12" eb="14">
      <t>サクセイ</t>
    </rPh>
    <rPh sb="18" eb="20">
      <t>バアイ</t>
    </rPh>
    <rPh sb="23" eb="25">
      <t>ユウケイ</t>
    </rPh>
    <rPh sb="26" eb="28">
      <t>ムケイ</t>
    </rPh>
    <rPh sb="28" eb="30">
      <t>コテイ</t>
    </rPh>
    <rPh sb="30" eb="32">
      <t>シサン</t>
    </rPh>
    <rPh sb="33" eb="35">
      <t>シュトク</t>
    </rPh>
    <rPh sb="38" eb="40">
      <t>シシュツ</t>
    </rPh>
    <rPh sb="42" eb="44">
      <t>ニュウリョク</t>
    </rPh>
    <rPh sb="51" eb="53">
      <t>サクセイ</t>
    </rPh>
    <rPh sb="58" eb="60">
      <t>バアイ</t>
    </rPh>
    <rPh sb="61" eb="62">
      <t>ワ</t>
    </rPh>
    <rPh sb="64" eb="66">
      <t>ハンイ</t>
    </rPh>
    <rPh sb="67" eb="69">
      <t>ニュウリョク</t>
    </rPh>
    <phoneticPr fontId="22"/>
  </si>
  <si>
    <t>可能な範囲で基準年度から事業計画期間最終年度までの計画値も入力してください。</t>
    <phoneticPr fontId="22"/>
  </si>
  <si>
    <t>*8</t>
    <phoneticPr fontId="22"/>
  </si>
  <si>
    <t>当該年度に新たに計上した設備投資額を入力してください。</t>
    <phoneticPr fontId="22"/>
  </si>
  <si>
    <t>建物、構築物、機械装置、土地、建設仮勘定、建物及び付属設備、構築物、機械及び装置、搬送設備及びその他の付属設備、船舶及び水上運搬具、鉄道車両、自動車その他の陸上運搬具、</t>
    <phoneticPr fontId="22"/>
  </si>
  <si>
    <t>工具、器具及び備品（耐用年数が１年以上のものに限る。）、土地、建設仮勘定、その他の有形資産で流動資産又は投資たる資産に属しないものの額。修繕、増築、改造、購入手数料の費用の額を指します。</t>
    <rPh sb="86" eb="87">
      <t>ガク</t>
    </rPh>
    <rPh sb="88" eb="89">
      <t>サ</t>
    </rPh>
    <phoneticPr fontId="22"/>
  </si>
  <si>
    <t>詳細は下記のURLを参考ください。</t>
    <rPh sb="0" eb="2">
      <t>ショウサイ</t>
    </rPh>
    <rPh sb="3" eb="5">
      <t>カキ</t>
    </rPh>
    <rPh sb="10" eb="12">
      <t>サンコウ</t>
    </rPh>
    <phoneticPr fontId="22"/>
  </si>
  <si>
    <t>参考：有形固定資産｜調査項目情報｜政府統計の総合窓口(e-stat.go.jp)(https://www.e-stat.go.jp/surveyitems/items/386030127)</t>
    <rPh sb="0" eb="2">
      <t>サンコウ</t>
    </rPh>
    <rPh sb="3" eb="5">
      <t>ユウケイ</t>
    </rPh>
    <rPh sb="5" eb="7">
      <t>コテイ</t>
    </rPh>
    <rPh sb="7" eb="9">
      <t>シサン</t>
    </rPh>
    <rPh sb="10" eb="12">
      <t>チョウサ</t>
    </rPh>
    <rPh sb="12" eb="14">
      <t>コウモク</t>
    </rPh>
    <rPh sb="14" eb="16">
      <t>ジョウホウ</t>
    </rPh>
    <rPh sb="17" eb="19">
      <t>セイフ</t>
    </rPh>
    <rPh sb="19" eb="21">
      <t>トウケイ</t>
    </rPh>
    <rPh sb="22" eb="24">
      <t>ソウゴウ</t>
    </rPh>
    <rPh sb="24" eb="26">
      <t>マドグチ</t>
    </rPh>
    <phoneticPr fontId="22"/>
  </si>
  <si>
    <t>*9</t>
    <phoneticPr fontId="22"/>
  </si>
  <si>
    <t>当該年度に新たに計上した無形固定資産投資額を入力してください。</t>
    <phoneticPr fontId="22"/>
  </si>
  <si>
    <t>無形固定資産投資額に金融資産は該当されないため、無形固定投資額には含めずに記載してください。</t>
    <rPh sb="0" eb="2">
      <t>ムケイ</t>
    </rPh>
    <rPh sb="2" eb="4">
      <t>コテイ</t>
    </rPh>
    <rPh sb="4" eb="6">
      <t>シサン</t>
    </rPh>
    <rPh sb="6" eb="9">
      <t>トウシガク</t>
    </rPh>
    <rPh sb="10" eb="12">
      <t>キンユウ</t>
    </rPh>
    <rPh sb="12" eb="14">
      <t>シサン</t>
    </rPh>
    <rPh sb="15" eb="17">
      <t>ガイトウ</t>
    </rPh>
    <rPh sb="24" eb="28">
      <t>ムケイコテイ</t>
    </rPh>
    <rPh sb="28" eb="31">
      <t>トウシガク</t>
    </rPh>
    <rPh sb="33" eb="34">
      <t>フク</t>
    </rPh>
    <rPh sb="37" eb="39">
      <t>キサイ</t>
    </rPh>
    <phoneticPr fontId="22"/>
  </si>
  <si>
    <t>参考：無形固定資産｜定義単位項目情報｜政府統計の総合窓口(e-stat.go.jp)(https://www.e-stat.go.jp/surveyitems/definitions/42841)</t>
    <rPh sb="0" eb="2">
      <t>サンコウ</t>
    </rPh>
    <rPh sb="3" eb="5">
      <t>ムケイ</t>
    </rPh>
    <rPh sb="5" eb="9">
      <t>コテイシサン</t>
    </rPh>
    <rPh sb="10" eb="12">
      <t>テイギ</t>
    </rPh>
    <rPh sb="12" eb="14">
      <t>タンイ</t>
    </rPh>
    <rPh sb="14" eb="16">
      <t>コウモク</t>
    </rPh>
    <rPh sb="16" eb="18">
      <t>ジョウホウ</t>
    </rPh>
    <rPh sb="19" eb="21">
      <t>セイフ</t>
    </rPh>
    <rPh sb="21" eb="23">
      <t>トウケイ</t>
    </rPh>
    <rPh sb="24" eb="26">
      <t>ソウゴウ</t>
    </rPh>
    <rPh sb="26" eb="28">
      <t>マドグチ</t>
    </rPh>
    <phoneticPr fontId="22"/>
  </si>
  <si>
    <t>*10</t>
    <phoneticPr fontId="22"/>
  </si>
  <si>
    <t>自社の研究開発のために、自社において使用した研究開発費の額を指します。</t>
    <rPh sb="0" eb="2">
      <t>ジシャ</t>
    </rPh>
    <rPh sb="3" eb="5">
      <t>ケンキュウ</t>
    </rPh>
    <rPh sb="5" eb="7">
      <t>カイハツ</t>
    </rPh>
    <rPh sb="12" eb="14">
      <t>ジシャ</t>
    </rPh>
    <rPh sb="18" eb="20">
      <t>シヨウ</t>
    </rPh>
    <rPh sb="22" eb="24">
      <t>ケンキュウ</t>
    </rPh>
    <rPh sb="24" eb="26">
      <t>カイハツ</t>
    </rPh>
    <rPh sb="26" eb="27">
      <t>ヒ</t>
    </rPh>
    <rPh sb="28" eb="29">
      <t>ガク</t>
    </rPh>
    <rPh sb="30" eb="31">
      <t>サ</t>
    </rPh>
    <phoneticPr fontId="22"/>
  </si>
  <si>
    <t>参考：自社研究開発費｜調査項目情報｜政府統計の総合窓口(e-stat.go.jp)(https://www.e-stat.go.jp/surveyitems/items/386010197)</t>
    <rPh sb="0" eb="2">
      <t>サンコウ</t>
    </rPh>
    <rPh sb="3" eb="5">
      <t>ジシャ</t>
    </rPh>
    <rPh sb="5" eb="7">
      <t>ケンキュウ</t>
    </rPh>
    <rPh sb="7" eb="9">
      <t>カイハツ</t>
    </rPh>
    <rPh sb="9" eb="10">
      <t>ヒ</t>
    </rPh>
    <rPh sb="11" eb="13">
      <t>チョウサ</t>
    </rPh>
    <rPh sb="13" eb="17">
      <t>コウモクジョウホウ</t>
    </rPh>
    <phoneticPr fontId="22"/>
  </si>
  <si>
    <t>*11</t>
    <phoneticPr fontId="22"/>
  </si>
  <si>
    <t>正社員・正職員、契約社員、パートタイム従業者、アルバイト、その他対価を受け取ってその事業に従事するものの能力を開発するためにかかった額を指します。</t>
    <rPh sb="0" eb="3">
      <t>セイシャイン</t>
    </rPh>
    <rPh sb="4" eb="7">
      <t>セイショクイン</t>
    </rPh>
    <rPh sb="8" eb="10">
      <t>ケイヤク</t>
    </rPh>
    <rPh sb="10" eb="12">
      <t>シャイン</t>
    </rPh>
    <rPh sb="19" eb="21">
      <t>ジュウギョウ</t>
    </rPh>
    <rPh sb="21" eb="22">
      <t>シャ</t>
    </rPh>
    <rPh sb="31" eb="32">
      <t>タ</t>
    </rPh>
    <rPh sb="32" eb="34">
      <t>タイカ</t>
    </rPh>
    <rPh sb="35" eb="36">
      <t>ウ</t>
    </rPh>
    <rPh sb="37" eb="38">
      <t>ト</t>
    </rPh>
    <rPh sb="42" eb="44">
      <t>ジギョウ</t>
    </rPh>
    <rPh sb="45" eb="47">
      <t>ジュウジ</t>
    </rPh>
    <rPh sb="52" eb="54">
      <t>ノウリョク</t>
    </rPh>
    <rPh sb="55" eb="57">
      <t>カイハツ</t>
    </rPh>
    <rPh sb="66" eb="67">
      <t>ガク</t>
    </rPh>
    <rPh sb="68" eb="69">
      <t>サ</t>
    </rPh>
    <phoneticPr fontId="22"/>
  </si>
  <si>
    <t>参考：能力開発費｜調査項目情報｜政府統計の総合窓口(e-stat.go.jp)(https://www.e-stat.go.jp/surveyitems/items/386030248)</t>
    <rPh sb="3" eb="5">
      <t>ノウリョク</t>
    </rPh>
    <rPh sb="5" eb="7">
      <t>カイハツ</t>
    </rPh>
    <rPh sb="7" eb="8">
      <t>ヒ</t>
    </rPh>
    <phoneticPr fontId="22"/>
  </si>
  <si>
    <t>金額(円)</t>
    <phoneticPr fontId="4"/>
  </si>
  <si>
    <r>
      <rPr>
        <sz val="12"/>
        <color theme="0"/>
        <rFont val="Meiryo UI"/>
        <family val="3"/>
        <charset val="128"/>
        <scheme val="major"/>
      </rPr>
      <t xml:space="preserve">直近の事業年度の
</t>
    </r>
    <r>
      <rPr>
        <b/>
        <sz val="16"/>
        <color theme="0"/>
        <rFont val="Meiryo UI"/>
        <family val="3"/>
        <charset val="128"/>
        <scheme val="major"/>
      </rPr>
      <t>2期前</t>
    </r>
    <rPh sb="10" eb="11">
      <t>キ</t>
    </rPh>
    <rPh sb="11" eb="12">
      <t>マエ</t>
    </rPh>
    <phoneticPr fontId="4"/>
  </si>
  <si>
    <r>
      <rPr>
        <sz val="12"/>
        <color theme="0"/>
        <rFont val="Meiryo UI"/>
        <family val="3"/>
        <charset val="128"/>
        <scheme val="major"/>
      </rPr>
      <t>直近の事業年度の</t>
    </r>
    <r>
      <rPr>
        <sz val="16"/>
        <color theme="0"/>
        <rFont val="Meiryo UI"/>
        <family val="3"/>
        <charset val="128"/>
        <scheme val="major"/>
      </rPr>
      <t xml:space="preserve">
</t>
    </r>
    <r>
      <rPr>
        <b/>
        <sz val="16"/>
        <color theme="0"/>
        <rFont val="Meiryo UI"/>
        <family val="3"/>
        <charset val="128"/>
        <scheme val="major"/>
      </rPr>
      <t>1期前</t>
    </r>
    <rPh sb="10" eb="11">
      <t>キ</t>
    </rPh>
    <rPh sb="11" eb="12">
      <t>マエ</t>
    </rPh>
    <phoneticPr fontId="4"/>
  </si>
  <si>
    <t>革新的新製品・サービス枠</t>
  </si>
  <si>
    <t>3期分</t>
    <rPh sb="1" eb="3">
      <t>キブン</t>
    </rPh>
    <phoneticPr fontId="4"/>
  </si>
  <si>
    <t>流動資産</t>
    <rPh sb="0" eb="2">
      <t>リュウドウ</t>
    </rPh>
    <rPh sb="2" eb="4">
      <t>シサン</t>
    </rPh>
    <phoneticPr fontId="5"/>
  </si>
  <si>
    <t>流動負債</t>
    <rPh sb="0" eb="2">
      <t>リュウドウ</t>
    </rPh>
    <rPh sb="2" eb="4">
      <t>フサイ</t>
    </rPh>
    <phoneticPr fontId="5"/>
  </si>
  <si>
    <r>
      <rPr>
        <sz val="12"/>
        <color theme="0"/>
        <rFont val="Meiryo UI"/>
        <family val="3"/>
        <charset val="128"/>
        <scheme val="major"/>
      </rPr>
      <t>直近の事業年度の</t>
    </r>
    <r>
      <rPr>
        <b/>
        <sz val="12"/>
        <color theme="0"/>
        <rFont val="Meiryo UI"/>
        <family val="3"/>
        <charset val="128"/>
        <scheme val="major"/>
      </rPr>
      <t xml:space="preserve">
</t>
    </r>
    <r>
      <rPr>
        <b/>
        <sz val="16"/>
        <color theme="0"/>
        <rFont val="Meiryo UI"/>
        <family val="3"/>
        <charset val="128"/>
        <scheme val="major"/>
      </rPr>
      <t>決算期間の月数</t>
    </r>
    <rPh sb="0" eb="2">
      <t>チョッキン</t>
    </rPh>
    <rPh sb="3" eb="5">
      <t>ジギョウ</t>
    </rPh>
    <rPh sb="5" eb="6">
      <t>トシ</t>
    </rPh>
    <rPh sb="9" eb="12">
      <t>ケッサンキ</t>
    </rPh>
    <rPh sb="10" eb="12">
      <t>キカン</t>
    </rPh>
    <rPh sb="13" eb="15">
      <t>ゲッスウ</t>
    </rPh>
    <phoneticPr fontId="4"/>
  </si>
  <si>
    <t>12か月</t>
    <rPh sb="3" eb="4">
      <t>ゲツ</t>
    </rPh>
    <phoneticPr fontId="4"/>
  </si>
  <si>
    <r>
      <t>支払手形*</t>
    </r>
    <r>
      <rPr>
        <vertAlign val="superscript"/>
        <sz val="16"/>
        <color theme="1"/>
        <rFont val="Meiryo UI"/>
        <family val="3"/>
        <charset val="128"/>
        <scheme val="major"/>
      </rPr>
      <t>2</t>
    </r>
    <phoneticPr fontId="4"/>
  </si>
  <si>
    <r>
      <t>受取手形*</t>
    </r>
    <r>
      <rPr>
        <vertAlign val="superscript"/>
        <sz val="16"/>
        <color theme="1"/>
        <rFont val="Meiryo UI"/>
        <family val="3"/>
        <charset val="128"/>
        <scheme val="major"/>
      </rPr>
      <t>1</t>
    </r>
    <phoneticPr fontId="4"/>
  </si>
  <si>
    <t>固定負債</t>
    <rPh sb="0" eb="2">
      <t>コテイ</t>
    </rPh>
    <rPh sb="2" eb="4">
      <t>フサイ</t>
    </rPh>
    <phoneticPr fontId="5"/>
  </si>
  <si>
    <t>その他(流動負債、固定負債を除くその他の負債)</t>
    <rPh sb="2" eb="3">
      <t>タ</t>
    </rPh>
    <rPh sb="4" eb="6">
      <t>リュウドウ</t>
    </rPh>
    <rPh sb="6" eb="8">
      <t>フサイ</t>
    </rPh>
    <rPh sb="9" eb="11">
      <t>コテイ</t>
    </rPh>
    <rPh sb="11" eb="13">
      <t>フサイ</t>
    </rPh>
    <rPh sb="14" eb="15">
      <t>ノゾ</t>
    </rPh>
    <rPh sb="18" eb="19">
      <t>タ</t>
    </rPh>
    <rPh sb="20" eb="22">
      <t>フサイ</t>
    </rPh>
    <phoneticPr fontId="4"/>
  </si>
  <si>
    <t>株主資本</t>
    <rPh sb="0" eb="2">
      <t>カブヌシ</t>
    </rPh>
    <rPh sb="2" eb="4">
      <t>シホン</t>
    </rPh>
    <phoneticPr fontId="5"/>
  </si>
  <si>
    <t>その他(流動資産、固定資産を除くその他資産)</t>
    <rPh sb="2" eb="3">
      <t>タ</t>
    </rPh>
    <rPh sb="4" eb="6">
      <t>リュウドウ</t>
    </rPh>
    <rPh sb="6" eb="8">
      <t>シサン</t>
    </rPh>
    <rPh sb="9" eb="11">
      <t>コテイ</t>
    </rPh>
    <rPh sb="11" eb="13">
      <t>シサン</t>
    </rPh>
    <rPh sb="14" eb="15">
      <t>ノゾ</t>
    </rPh>
    <rPh sb="18" eb="19">
      <t>タ</t>
    </rPh>
    <rPh sb="19" eb="21">
      <t>シサン</t>
    </rPh>
    <phoneticPr fontId="5"/>
  </si>
  <si>
    <t>うち 利益剰余金</t>
    <rPh sb="3" eb="5">
      <t>リエキ</t>
    </rPh>
    <rPh sb="5" eb="8">
      <t>ジョウヨキン</t>
    </rPh>
    <phoneticPr fontId="4"/>
  </si>
  <si>
    <t>その他(株主資本を除く純資産)</t>
    <phoneticPr fontId="4"/>
  </si>
  <si>
    <r>
      <rPr>
        <sz val="12"/>
        <color rgb="FFFFFFFF"/>
        <rFont val="Meiryo UI"/>
        <family val="3"/>
        <charset val="128"/>
      </rPr>
      <t xml:space="preserve">直近の事業年度の
</t>
    </r>
    <r>
      <rPr>
        <b/>
        <sz val="16"/>
        <color rgb="FFFFFFFF"/>
        <rFont val="Meiryo UI"/>
        <family val="3"/>
        <charset val="128"/>
      </rPr>
      <t>1期前</t>
    </r>
  </si>
  <si>
    <t>3年間</t>
    <rPh sb="1" eb="3">
      <t>ネンカン</t>
    </rPh>
    <phoneticPr fontId="4"/>
  </si>
  <si>
    <t>適用しない</t>
    <rPh sb="0" eb="2">
      <t>テキヨウ</t>
    </rPh>
    <phoneticPr fontId="4"/>
  </si>
  <si>
    <r>
      <rPr>
        <sz val="10"/>
        <color rgb="FFFFFFFF"/>
        <rFont val="Meiryo UI"/>
        <family val="3"/>
        <charset val="128"/>
      </rPr>
      <t xml:space="preserve">事業計画期間1年あたりの
補助事業で新たに製造等する製品等の
</t>
    </r>
    <r>
      <rPr>
        <b/>
        <sz val="12"/>
        <color rgb="FFFFFFFF"/>
        <rFont val="Meiryo UI"/>
        <family val="3"/>
        <charset val="128"/>
      </rPr>
      <t>売上高見込み額(税抜)</t>
    </r>
  </si>
  <si>
    <t>＜「従業員数」及び「従業員の給与支給総額」の考え方について＞</t>
    <phoneticPr fontId="22"/>
  </si>
  <si>
    <t>・従業員数及び給与支給総額に含める「従業員(常勤)」には、パート、アルバイト、契約社員、非正規社員、出向者等も含まれます。</t>
    <phoneticPr fontId="22"/>
  </si>
  <si>
    <t>・一方で、日々雇い入れられる者、2か月以内の期間を定めて使用される者、季節的業務に4か月以内の期間を定めて使用される者及び試用期間中の者は含まれません。</t>
    <phoneticPr fontId="22"/>
  </si>
  <si>
    <t>※従業員数については、下記＜「一人当たり給与支給総額」の算出対象となる従業員の考え方＞も考慮して算出してください。</t>
    <phoneticPr fontId="4"/>
  </si>
  <si>
    <t xml:space="preserve"> 　また、従業員の給与支給総額は、決算書上の従業員給与手当や賞与とは異なる値となる場合があります。給与支給総額には、課税対象となる給与等のみを計上し、非課税経費は含めないでください。</t>
    <phoneticPr fontId="4"/>
  </si>
  <si>
    <t>・一人当たり給与支給総額の算出に含める従業員は、基準年度及びその算出対象となる各事業年度において、全月分の給与等の支給を受けた従業員とします。</t>
    <phoneticPr fontId="22"/>
  </si>
  <si>
    <t>・中途採用や退職等で全月分の給与等の支給を受けていない従業員については、全月分の給与等の支給を受けていない事業年度に限り、算出の対象から除きます。</t>
    <phoneticPr fontId="4"/>
  </si>
  <si>
    <t>・当該事業年度において、産前・産後休業、育児休業、介護休業等により時短勤務を行っている従業員は算出対象から除くことができます。</t>
    <phoneticPr fontId="4"/>
  </si>
  <si>
    <t>・パートタイム従業員は、正社員の就業時間に換算して人数を算出してください。</t>
    <phoneticPr fontId="4"/>
  </si>
  <si>
    <t>・昇給、減給、残業時間等の増減により給与額が変動する従業員も算出対象となりますので、将来計画を作成する際はこれらの要因も考慮してください。</t>
    <phoneticPr fontId="4"/>
  </si>
  <si>
    <t>補助対象事業枠</t>
    <rPh sb="0" eb="2">
      <t>ホジョ</t>
    </rPh>
    <rPh sb="2" eb="4">
      <t>タイショウ</t>
    </rPh>
    <rPh sb="4" eb="6">
      <t>ジギョウ</t>
    </rPh>
    <rPh sb="6" eb="7">
      <t>ワク</t>
    </rPh>
    <phoneticPr fontId="4"/>
  </si>
  <si>
    <t>直近の事業年度の
決算期間の月数</t>
    <rPh sb="0" eb="2">
      <t>チョッキン</t>
    </rPh>
    <rPh sb="3" eb="5">
      <t>ジギョウ</t>
    </rPh>
    <rPh sb="5" eb="7">
      <t>ネンド</t>
    </rPh>
    <phoneticPr fontId="4"/>
  </si>
  <si>
    <t>直近の事業年度の
2期前</t>
    <phoneticPr fontId="4"/>
  </si>
  <si>
    <t>直近の事業年度の
1期前</t>
  </si>
  <si>
    <t>直近の
事業年度</t>
    <rPh sb="0" eb="2">
      <t>チョッキン</t>
    </rPh>
    <rPh sb="4" eb="6">
      <t>ジギョウ</t>
    </rPh>
    <rPh sb="6" eb="8">
      <t>ネンド</t>
    </rPh>
    <phoneticPr fontId="4"/>
  </si>
  <si>
    <t>申請時の
事業年度</t>
    <rPh sb="0" eb="2">
      <t>シンセイ</t>
    </rPh>
    <rPh sb="2" eb="3">
      <t>ジ</t>
    </rPh>
    <rPh sb="5" eb="7">
      <t>ジギョウ</t>
    </rPh>
    <rPh sb="7" eb="9">
      <t>ネンド</t>
    </rPh>
    <phoneticPr fontId="4"/>
  </si>
  <si>
    <t>基準年度</t>
    <rPh sb="0" eb="2">
      <t>キジュン</t>
    </rPh>
    <rPh sb="2" eb="4">
      <t>ネンド</t>
    </rPh>
    <phoneticPr fontId="4"/>
  </si>
  <si>
    <t>賃上げ・地域別最低賃金引上げ
特例要件適用有無</t>
    <rPh sb="0" eb="2">
      <t>チンア</t>
    </rPh>
    <rPh sb="15" eb="17">
      <t>トクレイ</t>
    </rPh>
    <rPh sb="17" eb="19">
      <t>ヨウケン</t>
    </rPh>
    <rPh sb="19" eb="21">
      <t>テキヨウ</t>
    </rPh>
    <rPh sb="21" eb="23">
      <t>ウム</t>
    </rPh>
    <phoneticPr fontId="4"/>
  </si>
  <si>
    <t>事業計画年数</t>
    <rPh sb="0" eb="2">
      <t>ジギョウ</t>
    </rPh>
    <rPh sb="2" eb="4">
      <t>ケイカク</t>
    </rPh>
    <rPh sb="4" eb="6">
      <t>ネンスウ</t>
    </rPh>
    <phoneticPr fontId="4"/>
  </si>
  <si>
    <t>革新的新製品・サービス枠</t>
    <phoneticPr fontId="4"/>
  </si>
  <si>
    <t>適用する</t>
    <rPh sb="0" eb="2">
      <t>テキヨウ</t>
    </rPh>
    <phoneticPr fontId="4"/>
  </si>
  <si>
    <t>新事業進出枠</t>
    <phoneticPr fontId="4"/>
  </si>
  <si>
    <t>2期分</t>
    <rPh sb="1" eb="3">
      <t>キブン</t>
    </rPh>
    <phoneticPr fontId="4"/>
  </si>
  <si>
    <t>11か月</t>
    <rPh sb="3" eb="4">
      <t>ゲツ</t>
    </rPh>
    <phoneticPr fontId="4"/>
  </si>
  <si>
    <t>4年間</t>
    <rPh sb="1" eb="3">
      <t>ネンカン</t>
    </rPh>
    <phoneticPr fontId="4"/>
  </si>
  <si>
    <t>グローバル枠</t>
    <phoneticPr fontId="4"/>
  </si>
  <si>
    <t>1期分</t>
    <rPh sb="1" eb="3">
      <t>キブン</t>
    </rPh>
    <phoneticPr fontId="4"/>
  </si>
  <si>
    <t>10か月</t>
    <rPh sb="3" eb="4">
      <t>ゲツ</t>
    </rPh>
    <phoneticPr fontId="4"/>
  </si>
  <si>
    <t>5年間</t>
    <rPh sb="1" eb="3">
      <t>ネンカン</t>
    </rPh>
    <phoneticPr fontId="4"/>
  </si>
  <si>
    <t>0期分</t>
    <rPh sb="1" eb="3">
      <t>キブン</t>
    </rPh>
    <phoneticPr fontId="4"/>
  </si>
  <si>
    <t>9か月</t>
    <rPh sb="2" eb="3">
      <t>ゲツ</t>
    </rPh>
    <phoneticPr fontId="4"/>
  </si>
  <si>
    <t>8か月</t>
    <rPh sb="2" eb="3">
      <t>ゲツ</t>
    </rPh>
    <phoneticPr fontId="4"/>
  </si>
  <si>
    <t>7か月</t>
    <rPh sb="2" eb="3">
      <t>ゲツ</t>
    </rPh>
    <phoneticPr fontId="4"/>
  </si>
  <si>
    <t>6か月</t>
    <rPh sb="2" eb="3">
      <t>ゲツ</t>
    </rPh>
    <phoneticPr fontId="4"/>
  </si>
  <si>
    <t>5か月</t>
    <rPh sb="2" eb="3">
      <t>ゲツ</t>
    </rPh>
    <phoneticPr fontId="4"/>
  </si>
  <si>
    <t>4か月</t>
    <rPh sb="2" eb="3">
      <t>ゲツ</t>
    </rPh>
    <phoneticPr fontId="4"/>
  </si>
  <si>
    <t>3か月</t>
    <rPh sb="2" eb="3">
      <t>ゲツ</t>
    </rPh>
    <phoneticPr fontId="4"/>
  </si>
  <si>
    <t>2か月</t>
    <rPh sb="2" eb="3">
      <t>ゲツ</t>
    </rPh>
    <phoneticPr fontId="4"/>
  </si>
  <si>
    <t>1か月</t>
    <rPh sb="2" eb="3">
      <t>ゲツ</t>
    </rPh>
    <phoneticPr fontId="4"/>
  </si>
  <si>
    <t>ItemId</t>
  </si>
  <si>
    <t>ItemName</t>
  </si>
  <si>
    <t>Value</t>
    <phoneticPr fontId="4"/>
  </si>
  <si>
    <t>ItemType</t>
  </si>
  <si>
    <t>メンテナンス用1</t>
  </si>
  <si>
    <t>メンテナンス用2</t>
  </si>
  <si>
    <t>財務情報／収益計画</t>
    <phoneticPr fontId="4"/>
  </si>
  <si>
    <t>ob_02934</t>
  </si>
  <si>
    <t>非表示</t>
    <rPh sb="0" eb="3">
      <t>ヒヒョウジ</t>
    </rPh>
    <phoneticPr fontId="6"/>
  </si>
  <si>
    <t/>
  </si>
  <si>
    <t>Label</t>
  </si>
  <si>
    <t>BS貸借対照表</t>
  </si>
  <si>
    <t>ob_02935</t>
  </si>
  <si>
    <t>科目</t>
    <rPh sb="0" eb="2">
      <t>カモク</t>
    </rPh>
    <phoneticPr fontId="6"/>
  </si>
  <si>
    <t>ob_02936</t>
  </si>
  <si>
    <t>資産の部</t>
    <rPh sb="0" eb="2">
      <t>シサン</t>
    </rPh>
    <rPh sb="3" eb="4">
      <t>ブ</t>
    </rPh>
    <phoneticPr fontId="6"/>
  </si>
  <si>
    <t>ob_02937</t>
  </si>
  <si>
    <t>ob_02938</t>
  </si>
  <si>
    <t>　現金及び預金</t>
    <rPh sb="3" eb="4">
      <t>オヨ</t>
    </rPh>
    <phoneticPr fontId="4"/>
  </si>
  <si>
    <t>ob_02939</t>
  </si>
  <si>
    <t>　受取手形*1</t>
  </si>
  <si>
    <t>ob_02940</t>
  </si>
  <si>
    <t>　売掛金</t>
  </si>
  <si>
    <t>ob_02941</t>
  </si>
  <si>
    <t>　棚卸資産</t>
  </si>
  <si>
    <t>ob_02942</t>
  </si>
  <si>
    <t>　その他の流動資産</t>
  </si>
  <si>
    <t>ob_02943</t>
  </si>
  <si>
    <t>ob_02944</t>
  </si>
  <si>
    <t>　有形固定資産</t>
    <rPh sb="1" eb="3">
      <t>ユウケイ</t>
    </rPh>
    <rPh sb="3" eb="5">
      <t>コテイ</t>
    </rPh>
    <rPh sb="5" eb="7">
      <t>シサン</t>
    </rPh>
    <phoneticPr fontId="4"/>
  </si>
  <si>
    <t>ob_02945</t>
  </si>
  <si>
    <t>　　うち 建物及び構築物</t>
    <rPh sb="5" eb="7">
      <t>タテモノ</t>
    </rPh>
    <rPh sb="7" eb="8">
      <t>オヨ</t>
    </rPh>
    <rPh sb="9" eb="12">
      <t>コウチクブツ</t>
    </rPh>
    <phoneticPr fontId="4"/>
  </si>
  <si>
    <t>ob_02946</t>
  </si>
  <si>
    <t>　　うち 機械装置等</t>
    <rPh sb="5" eb="9">
      <t>キカイソウチ</t>
    </rPh>
    <rPh sb="9" eb="10">
      <t>ナド</t>
    </rPh>
    <phoneticPr fontId="4"/>
  </si>
  <si>
    <t>ob_02947</t>
  </si>
  <si>
    <t>　　うち 土地</t>
    <rPh sb="5" eb="7">
      <t>トチ</t>
    </rPh>
    <phoneticPr fontId="4"/>
  </si>
  <si>
    <t>ob_02948</t>
  </si>
  <si>
    <t>　無形固定資産</t>
    <rPh sb="1" eb="3">
      <t>ムケイ</t>
    </rPh>
    <rPh sb="3" eb="5">
      <t>コテイ</t>
    </rPh>
    <rPh sb="5" eb="7">
      <t>シサン</t>
    </rPh>
    <phoneticPr fontId="4"/>
  </si>
  <si>
    <t>ob_02949</t>
  </si>
  <si>
    <t>　　うち ソフトウェア</t>
  </si>
  <si>
    <t>ob_02950</t>
  </si>
  <si>
    <t>　その他の固定資産</t>
    <rPh sb="3" eb="4">
      <t>タ</t>
    </rPh>
    <rPh sb="5" eb="7">
      <t>コテイ</t>
    </rPh>
    <rPh sb="7" eb="9">
      <t>シサン</t>
    </rPh>
    <phoneticPr fontId="4"/>
  </si>
  <si>
    <t>ob_02951</t>
  </si>
  <si>
    <t>ob_02952</t>
  </si>
  <si>
    <t>非表示</t>
  </si>
  <si>
    <t>ob_02953</t>
  </si>
  <si>
    <t>ob_02954</t>
  </si>
  <si>
    <t>資産の総合計</t>
    <rPh sb="0" eb="2">
      <t>シサン</t>
    </rPh>
    <rPh sb="3" eb="4">
      <t>ソウ</t>
    </rPh>
    <rPh sb="4" eb="6">
      <t>ゴウケイ</t>
    </rPh>
    <phoneticPr fontId="6"/>
  </si>
  <si>
    <t>ob_02955</t>
  </si>
  <si>
    <t>ob_02956</t>
  </si>
  <si>
    <r>
      <t>直近の事業年度の</t>
    </r>
    <r>
      <rPr>
        <b/>
        <sz val="10"/>
        <color theme="1"/>
        <rFont val="Meiryo UI"/>
        <family val="3"/>
        <charset val="128"/>
      </rPr>
      <t>2期前</t>
    </r>
    <rPh sb="9" eb="10">
      <t>キ</t>
    </rPh>
    <rPh sb="10" eb="11">
      <t>マエ</t>
    </rPh>
    <phoneticPr fontId="4"/>
  </si>
  <si>
    <t>ob_02957</t>
  </si>
  <si>
    <t>ob_02958</t>
  </si>
  <si>
    <t>2期前_流動資産</t>
  </si>
  <si>
    <t>Text</t>
  </si>
  <si>
    <t>ob_02959</t>
  </si>
  <si>
    <t>2期前_現金及び預金</t>
  </si>
  <si>
    <t>ob_02960</t>
  </si>
  <si>
    <t>2期前_受取手形</t>
  </si>
  <si>
    <t>ob_02961</t>
  </si>
  <si>
    <t>2期前_売掛金</t>
  </si>
  <si>
    <t>ob_02962</t>
  </si>
  <si>
    <t>2期前_棚卸資産</t>
  </si>
  <si>
    <t>ob_02963</t>
  </si>
  <si>
    <t>2期前_その他の流動資産</t>
  </si>
  <si>
    <t>ob_02964</t>
  </si>
  <si>
    <t>2期前_固定資産</t>
  </si>
  <si>
    <t>ob_02965</t>
  </si>
  <si>
    <t>2期前_有形固定資産</t>
  </si>
  <si>
    <t>ob_02966</t>
  </si>
  <si>
    <t>2期前_うち 建物及び構築物</t>
  </si>
  <si>
    <t>ob_02967</t>
  </si>
  <si>
    <t>2期前_うち 機械装置等</t>
  </si>
  <si>
    <t>ob_02968</t>
  </si>
  <si>
    <t>2期前_うち 土地</t>
  </si>
  <si>
    <t>ob_02969</t>
  </si>
  <si>
    <t>2期前_無形固定資産</t>
  </si>
  <si>
    <t>ob_02970</t>
  </si>
  <si>
    <t>2期前_その他の固定資産</t>
  </si>
  <si>
    <t>ob_02971</t>
  </si>
  <si>
    <t>ob_02972</t>
  </si>
  <si>
    <t>2期前_その他(流動資産、固定資産を除くその他資産)</t>
  </si>
  <si>
    <t>ob_02973</t>
  </si>
  <si>
    <t>ob_02974</t>
  </si>
  <si>
    <t>ob_02975</t>
  </si>
  <si>
    <t>2期前_資産の総合計</t>
  </si>
  <si>
    <t>ob_02976</t>
  </si>
  <si>
    <t>金額(円)</t>
    <rPh sb="0" eb="2">
      <t>キンガク</t>
    </rPh>
    <rPh sb="3" eb="4">
      <t>エン</t>
    </rPh>
    <phoneticPr fontId="6"/>
  </si>
  <si>
    <t>ob_02977</t>
  </si>
  <si>
    <r>
      <t>直近の事業年度の</t>
    </r>
    <r>
      <rPr>
        <b/>
        <sz val="10"/>
        <color theme="1"/>
        <rFont val="Meiryo UI"/>
        <family val="3"/>
        <charset val="128"/>
      </rPr>
      <t>1期前</t>
    </r>
    <rPh sb="9" eb="10">
      <t>キ</t>
    </rPh>
    <rPh sb="10" eb="11">
      <t>マエ</t>
    </rPh>
    <phoneticPr fontId="4"/>
  </si>
  <si>
    <t>ob_02978</t>
  </si>
  <si>
    <t>ob_02979</t>
  </si>
  <si>
    <t>1期前_流動資産</t>
  </si>
  <si>
    <t>ob_02980</t>
  </si>
  <si>
    <t>1期前_現金及び預金</t>
  </si>
  <si>
    <t>ob_02981</t>
  </si>
  <si>
    <t>1期前_受取手形</t>
  </si>
  <si>
    <t>ob_02982</t>
  </si>
  <si>
    <t>1期前_売掛金</t>
  </si>
  <si>
    <t>ob_02983</t>
  </si>
  <si>
    <t>1期前_棚卸資産</t>
  </si>
  <si>
    <t>ob_02984</t>
  </si>
  <si>
    <t>1期前_その他の流動資産</t>
  </si>
  <si>
    <t>ob_02985</t>
  </si>
  <si>
    <t>1期前_固定資産</t>
  </si>
  <si>
    <t>ob_02986</t>
  </si>
  <si>
    <t>1期前_有形固定資産</t>
  </si>
  <si>
    <t>ob_02987</t>
  </si>
  <si>
    <t>1期前_うち 建物及び構築物</t>
  </si>
  <si>
    <t>ob_02988</t>
  </si>
  <si>
    <t>1期前_うち 機械装置等</t>
  </si>
  <si>
    <t>ob_02989</t>
  </si>
  <si>
    <t>1期前_うち 土地</t>
  </si>
  <si>
    <t>ob_02990</t>
  </si>
  <si>
    <t>1期前_無形固定資産</t>
  </si>
  <si>
    <t>ob_02991</t>
  </si>
  <si>
    <t>1期前_その他の固定資産</t>
  </si>
  <si>
    <t>ob_02992</t>
  </si>
  <si>
    <t>ob_02993</t>
  </si>
  <si>
    <t>1期前_その他(流動資産、固定資産を除くその他資産)</t>
  </si>
  <si>
    <t>ob_02994</t>
  </si>
  <si>
    <t>ob_02995</t>
  </si>
  <si>
    <t>ob_02996</t>
  </si>
  <si>
    <t>1期前_資産の総合計</t>
  </si>
  <si>
    <t>ob_02997</t>
  </si>
  <si>
    <t>ob_02998</t>
  </si>
  <si>
    <t>ob_02999</t>
  </si>
  <si>
    <t>ob_03000</t>
  </si>
  <si>
    <t>直近_流動資産</t>
  </si>
  <si>
    <t>ob_03001</t>
  </si>
  <si>
    <t>直近_現金及び預金</t>
  </si>
  <si>
    <t>ob_03002</t>
  </si>
  <si>
    <t>直近_受取手形</t>
  </si>
  <si>
    <t>ob_03003</t>
  </si>
  <si>
    <t>直近_売掛金</t>
  </si>
  <si>
    <t>ob_03004</t>
  </si>
  <si>
    <t>直近_棚卸資産</t>
  </si>
  <si>
    <t>ob_03005</t>
  </si>
  <si>
    <t>直近_その他の流動資産</t>
  </si>
  <si>
    <t>ob_03006</t>
  </si>
  <si>
    <t>直近_固定資産</t>
  </si>
  <si>
    <t>ob_03007</t>
  </si>
  <si>
    <t>直近_有形固定資産</t>
  </si>
  <si>
    <t>ob_03008</t>
  </si>
  <si>
    <t>直近_うち 建物及び構築物</t>
  </si>
  <si>
    <t>ob_03009</t>
  </si>
  <si>
    <t>直近_うち 機械装置等</t>
  </si>
  <si>
    <t>ob_03010</t>
  </si>
  <si>
    <t>直近_うち 土地</t>
  </si>
  <si>
    <t>ob_03011</t>
  </si>
  <si>
    <t>直近_無形固定資産</t>
  </si>
  <si>
    <t>ob_03012</t>
  </si>
  <si>
    <t>直近_その他の固定資産</t>
  </si>
  <si>
    <t>ob_03013</t>
  </si>
  <si>
    <t>ob_03014</t>
  </si>
  <si>
    <t>直近_その他(流動資産、固定資産を除くその他資産)</t>
  </si>
  <si>
    <t>ob_03015</t>
  </si>
  <si>
    <t>ob_03016</t>
  </si>
  <si>
    <t>ob_03017</t>
  </si>
  <si>
    <t>直近_資産の総合計</t>
  </si>
  <si>
    <t>ob_03018</t>
  </si>
  <si>
    <t>ob_03019</t>
  </si>
  <si>
    <t>ob_03020</t>
  </si>
  <si>
    <t>負債の部</t>
    <rPh sb="0" eb="2">
      <t>フサイ</t>
    </rPh>
    <rPh sb="3" eb="4">
      <t>ブ</t>
    </rPh>
    <phoneticPr fontId="6"/>
  </si>
  <si>
    <t>ob_03021</t>
  </si>
  <si>
    <t>流動負債</t>
    <rPh sb="0" eb="2">
      <t>リュウドウ</t>
    </rPh>
    <rPh sb="2" eb="4">
      <t>フサイ</t>
    </rPh>
    <phoneticPr fontId="22"/>
  </si>
  <si>
    <t>ob_03022</t>
  </si>
  <si>
    <t>　支払手形</t>
  </si>
  <si>
    <t>ob_03023</t>
  </si>
  <si>
    <t>　買掛金</t>
  </si>
  <si>
    <t>ob_03024</t>
  </si>
  <si>
    <t>　短期借入金</t>
  </si>
  <si>
    <t>ob_03025</t>
  </si>
  <si>
    <t>　1年以内返済長期借入金</t>
  </si>
  <si>
    <t>ob_03026</t>
  </si>
  <si>
    <t>　その他の流動負債</t>
  </si>
  <si>
    <t>ob_03027</t>
  </si>
  <si>
    <t>固定負債</t>
    <rPh sb="0" eb="2">
      <t>コテイ</t>
    </rPh>
    <rPh sb="2" eb="4">
      <t>フサイ</t>
    </rPh>
    <phoneticPr fontId="22"/>
  </si>
  <si>
    <t>ob_03028</t>
  </si>
  <si>
    <t>　うち 長期借入金</t>
  </si>
  <si>
    <t>ob_03029</t>
  </si>
  <si>
    <t>　うち 社債</t>
    <rPh sb="4" eb="6">
      <t>シャサイ</t>
    </rPh>
    <phoneticPr fontId="6"/>
  </si>
  <si>
    <t>ob_03030</t>
  </si>
  <si>
    <t>ob_03031</t>
  </si>
  <si>
    <t>負債の総合計</t>
    <rPh sb="0" eb="2">
      <t>フサイ</t>
    </rPh>
    <rPh sb="3" eb="4">
      <t>ソウ</t>
    </rPh>
    <rPh sb="4" eb="6">
      <t>ゴウケイ</t>
    </rPh>
    <phoneticPr fontId="22"/>
  </si>
  <si>
    <t>ob_03032</t>
  </si>
  <si>
    <t>純資産の部</t>
    <rPh sb="0" eb="3">
      <t>ジュンシサン</t>
    </rPh>
    <rPh sb="4" eb="5">
      <t>ブ</t>
    </rPh>
    <phoneticPr fontId="6"/>
  </si>
  <si>
    <t>ob_03033</t>
  </si>
  <si>
    <t>ob_03034</t>
  </si>
  <si>
    <t>　うち 資本金</t>
  </si>
  <si>
    <t>ob_03035</t>
  </si>
  <si>
    <t>利益剰余金</t>
  </si>
  <si>
    <t>ob_03036</t>
  </si>
  <si>
    <t>その他(株主資本、利益剰余金を除くその他の純資産)</t>
    <rPh sb="2" eb="3">
      <t>タ</t>
    </rPh>
    <rPh sb="4" eb="6">
      <t>カブヌシ</t>
    </rPh>
    <rPh sb="6" eb="8">
      <t>シホン</t>
    </rPh>
    <rPh sb="9" eb="11">
      <t>リエキ</t>
    </rPh>
    <rPh sb="11" eb="14">
      <t>ジョウヨキン</t>
    </rPh>
    <rPh sb="15" eb="16">
      <t>ノゾ</t>
    </rPh>
    <rPh sb="19" eb="20">
      <t>タ</t>
    </rPh>
    <rPh sb="21" eb="24">
      <t>ジュンシサン</t>
    </rPh>
    <phoneticPr fontId="4"/>
  </si>
  <si>
    <t>ob_03037</t>
  </si>
  <si>
    <t>純資産の総合計</t>
    <rPh sb="0" eb="3">
      <t>ジュンシサン</t>
    </rPh>
    <rPh sb="4" eb="5">
      <t>ソウ</t>
    </rPh>
    <rPh sb="5" eb="7">
      <t>ゴウケイ</t>
    </rPh>
    <phoneticPr fontId="6"/>
  </si>
  <si>
    <t>ob_03038</t>
  </si>
  <si>
    <t>負債・純資産の総合計</t>
    <rPh sb="0" eb="2">
      <t>フサイ</t>
    </rPh>
    <rPh sb="3" eb="6">
      <t>ジュンシサン</t>
    </rPh>
    <rPh sb="7" eb="8">
      <t>ソウ</t>
    </rPh>
    <rPh sb="8" eb="10">
      <t>ゴウケイ</t>
    </rPh>
    <phoneticPr fontId="6"/>
  </si>
  <si>
    <t>ob_03039</t>
  </si>
  <si>
    <t>ob_03040</t>
  </si>
  <si>
    <r>
      <rPr>
        <sz val="10"/>
        <color theme="1"/>
        <rFont val="Meiryo UI"/>
        <family val="3"/>
        <charset val="128"/>
      </rPr>
      <t xml:space="preserve">直近の事業年度の
</t>
    </r>
    <r>
      <rPr>
        <b/>
        <sz val="10"/>
        <color theme="1"/>
        <rFont val="Meiryo UI"/>
        <family val="3"/>
        <charset val="128"/>
      </rPr>
      <t>2期前</t>
    </r>
    <rPh sb="10" eb="11">
      <t>キ</t>
    </rPh>
    <rPh sb="11" eb="12">
      <t>マエ</t>
    </rPh>
    <phoneticPr fontId="4"/>
  </si>
  <si>
    <t>ob_03041</t>
  </si>
  <si>
    <t>ob_03042</t>
  </si>
  <si>
    <t>2期前_流動負債</t>
  </si>
  <si>
    <t>ob_03043</t>
  </si>
  <si>
    <t>2期前_支払手形</t>
  </si>
  <si>
    <t>ob_03044</t>
  </si>
  <si>
    <t>2期前_買掛金</t>
  </si>
  <si>
    <t>ob_03045</t>
  </si>
  <si>
    <t>2期前_短期借入金</t>
  </si>
  <si>
    <t>ob_03046</t>
  </si>
  <si>
    <t>2期前_1年以内返済長期借入金</t>
  </si>
  <si>
    <t>ob_03047</t>
  </si>
  <si>
    <t>2期前_その他の流動負債</t>
  </si>
  <si>
    <t>ob_03048</t>
  </si>
  <si>
    <t>2期前_固定負債</t>
  </si>
  <si>
    <t>ob_03049</t>
  </si>
  <si>
    <t>2期前_うち 長期借入金</t>
  </si>
  <si>
    <t>ob_03050</t>
  </si>
  <si>
    <t>2期前_うち 社債</t>
  </si>
  <si>
    <t>ob_03051</t>
  </si>
  <si>
    <t>2期前_その他(流動負債、固定負債を除くその他の負債)</t>
  </si>
  <si>
    <t>ob_03052</t>
  </si>
  <si>
    <t>2期前_負債の総合計</t>
  </si>
  <si>
    <t>ob_03053</t>
  </si>
  <si>
    <t>ob_03054</t>
  </si>
  <si>
    <t>2期前_株主資本</t>
  </si>
  <si>
    <t>ob_03055</t>
  </si>
  <si>
    <t>2期前_うち 資本金</t>
  </si>
  <si>
    <t>ob_03056</t>
  </si>
  <si>
    <t>2期前_利益剰余金</t>
  </si>
  <si>
    <t>ob_03057</t>
  </si>
  <si>
    <t>2期前_その他(株主資本、利益剰余金を除くその他の純資産)</t>
  </si>
  <si>
    <t>ob_03058</t>
  </si>
  <si>
    <t>2期前_純資産の総合計</t>
  </si>
  <si>
    <t>ob_03059</t>
  </si>
  <si>
    <t>2期前_負債・純資産の総合計</t>
  </si>
  <si>
    <t>ob_03060</t>
  </si>
  <si>
    <t>ob_03061</t>
  </si>
  <si>
    <r>
      <t xml:space="preserve">直近の事業年度の
</t>
    </r>
    <r>
      <rPr>
        <b/>
        <sz val="10"/>
        <color theme="1"/>
        <rFont val="Meiryo UI"/>
        <family val="3"/>
        <charset val="128"/>
      </rPr>
      <t>1期前</t>
    </r>
    <rPh sb="10" eb="11">
      <t>キ</t>
    </rPh>
    <rPh sb="11" eb="12">
      <t>マエ</t>
    </rPh>
    <phoneticPr fontId="4"/>
  </si>
  <si>
    <t>ob_03062</t>
  </si>
  <si>
    <t>ob_03063</t>
  </si>
  <si>
    <t>1期前_流動負債</t>
  </si>
  <si>
    <t>ob_03064</t>
  </si>
  <si>
    <t>1期前_支払手形</t>
  </si>
  <si>
    <t>ob_03065</t>
  </si>
  <si>
    <t>1期前_買掛金</t>
  </si>
  <si>
    <t>ob_03066</t>
  </si>
  <si>
    <t>1期前_短期借入金</t>
  </si>
  <si>
    <t>ob_03067</t>
  </si>
  <si>
    <t>1期前_1年以内返済長期借入金</t>
  </si>
  <si>
    <t>ob_03068</t>
  </si>
  <si>
    <t>1期前_その他の流動負債</t>
  </si>
  <si>
    <t>ob_03069</t>
  </si>
  <si>
    <t>1期前_固定負債</t>
  </si>
  <si>
    <t>ob_03070</t>
  </si>
  <si>
    <t>1期前_うち 長期借入金</t>
  </si>
  <si>
    <t>ob_03071</t>
  </si>
  <si>
    <t>1期前_うち 社債</t>
  </si>
  <si>
    <t>ob_03072</t>
  </si>
  <si>
    <t>1期前_その他(流動負債、固定負債を除くその他の負債)</t>
  </si>
  <si>
    <t>ob_03073</t>
  </si>
  <si>
    <t>1期前_負債の総合計</t>
  </si>
  <si>
    <t>ob_03074</t>
  </si>
  <si>
    <t>ob_03075</t>
  </si>
  <si>
    <t>1期前_株主資本</t>
  </si>
  <si>
    <t>ob_03076</t>
  </si>
  <si>
    <t>1期前_うち 資本金</t>
  </si>
  <si>
    <t>ob_03077</t>
  </si>
  <si>
    <t>1期前_利益剰余金</t>
  </si>
  <si>
    <t>ob_03078</t>
  </si>
  <si>
    <t>1期前_その他(株主資本、利益剰余金を除くその他の純資産)</t>
  </si>
  <si>
    <t>ob_03079</t>
  </si>
  <si>
    <t>1期前_純資産の総合計</t>
  </si>
  <si>
    <t>ob_03080</t>
  </si>
  <si>
    <t>1期前_負債・純資産の総合計</t>
  </si>
  <si>
    <t>ob_03081</t>
  </si>
  <si>
    <t>ob_03082</t>
  </si>
  <si>
    <t>ob_03083</t>
  </si>
  <si>
    <t>ob_03084</t>
  </si>
  <si>
    <t>直近_流動負債</t>
  </si>
  <si>
    <t>ob_03085</t>
  </si>
  <si>
    <t>直近_支払手形</t>
  </si>
  <si>
    <t>ob_03086</t>
  </si>
  <si>
    <t>直近_買掛金</t>
  </si>
  <si>
    <t>ob_03087</t>
  </si>
  <si>
    <t>直近_短期借入金</t>
  </si>
  <si>
    <t>ob_03088</t>
  </si>
  <si>
    <t>直近_1年以内返済長期借入金</t>
  </si>
  <si>
    <t>ob_03089</t>
  </si>
  <si>
    <t>直近_その他の流動負債</t>
  </si>
  <si>
    <t>ob_03090</t>
  </si>
  <si>
    <t>直近_固定負債</t>
  </si>
  <si>
    <t>ob_03091</t>
  </si>
  <si>
    <t>直近_うち 長期借入金</t>
  </si>
  <si>
    <t>ob_03092</t>
  </si>
  <si>
    <t>直近_うち 社債</t>
  </si>
  <si>
    <t>ob_03093</t>
  </si>
  <si>
    <t>直近_その他(流動負債、固定負債を除くその他の負債)</t>
  </si>
  <si>
    <t>ob_03094</t>
  </si>
  <si>
    <t>直近_負債の総合計</t>
  </si>
  <si>
    <t>ob_03095</t>
  </si>
  <si>
    <t>ob_03096</t>
  </si>
  <si>
    <t>直近_株主資本</t>
  </si>
  <si>
    <t>ob_03097</t>
  </si>
  <si>
    <t>直近_うち 資本金</t>
  </si>
  <si>
    <t>ob_03098</t>
  </si>
  <si>
    <t>直近_利益剰余金</t>
  </si>
  <si>
    <t>ob_03099</t>
  </si>
  <si>
    <t>直近_その他(株主資本、利益剰余金を除くその他の純資産)</t>
  </si>
  <si>
    <t>ob_03100</t>
  </si>
  <si>
    <t>直近_純資産の総合計</t>
  </si>
  <si>
    <t>ob_03101</t>
  </si>
  <si>
    <t>直近_負債・純資産の総合計</t>
  </si>
  <si>
    <t>ob_03103</t>
  </si>
  <si>
    <t>PL損益計算書・収益計画</t>
  </si>
  <si>
    <t>ob_03104</t>
  </si>
  <si>
    <t>金額項目の単位：円</t>
    <rPh sb="0" eb="2">
      <t>キンガク</t>
    </rPh>
    <rPh sb="3" eb="5">
      <t>タンイ</t>
    </rPh>
    <rPh sb="6" eb="7">
      <t>エン</t>
    </rPh>
    <phoneticPr fontId="1"/>
  </si>
  <si>
    <t>ob_03105</t>
  </si>
  <si>
    <t>ob_03106</t>
  </si>
  <si>
    <t>売上高</t>
    <rPh sb="0" eb="3">
      <t>ウリアゲダカ</t>
    </rPh>
    <phoneticPr fontId="1"/>
  </si>
  <si>
    <t>ob_03107</t>
  </si>
  <si>
    <t>　既存事業の売上高</t>
    <rPh sb="1" eb="3">
      <t>キゾン</t>
    </rPh>
    <rPh sb="3" eb="5">
      <t>ジギョウ</t>
    </rPh>
    <rPh sb="6" eb="9">
      <t>ウリアゲダカ</t>
    </rPh>
    <phoneticPr fontId="22"/>
  </si>
  <si>
    <t>ob_03108</t>
  </si>
  <si>
    <t>　補助事業の売上高</t>
    <rPh sb="1" eb="3">
      <t>ホジョ</t>
    </rPh>
    <rPh sb="3" eb="5">
      <t>ジギョウ</t>
    </rPh>
    <rPh sb="6" eb="9">
      <t>ウリアゲダカ</t>
    </rPh>
    <phoneticPr fontId="22"/>
  </si>
  <si>
    <t>ob_03109</t>
  </si>
  <si>
    <t>売上原価</t>
    <rPh sb="0" eb="2">
      <t>ウリアゲ</t>
    </rPh>
    <rPh sb="2" eb="4">
      <t>ゲンカ</t>
    </rPh>
    <phoneticPr fontId="1"/>
  </si>
  <si>
    <t>ob_03110</t>
  </si>
  <si>
    <r>
      <t>　うち 労務費</t>
    </r>
    <r>
      <rPr>
        <b/>
        <vertAlign val="superscript"/>
        <sz val="16"/>
        <rFont val="Meiryo UI"/>
        <family val="3"/>
        <charset val="128"/>
        <scheme val="major"/>
      </rPr>
      <t>*1</t>
    </r>
    <rPh sb="4" eb="7">
      <t>ロウムヒ</t>
    </rPh>
    <phoneticPr fontId="22"/>
  </si>
  <si>
    <t>ob_03111</t>
  </si>
  <si>
    <t>　うち 減価償却費</t>
    <rPh sb="4" eb="6">
      <t>ゲンカ</t>
    </rPh>
    <rPh sb="6" eb="8">
      <t>ショウキャク</t>
    </rPh>
    <rPh sb="8" eb="9">
      <t>ヒ</t>
    </rPh>
    <phoneticPr fontId="22"/>
  </si>
  <si>
    <t>ob_03112</t>
  </si>
  <si>
    <t>　既存事業の売上原価</t>
    <rPh sb="1" eb="3">
      <t>キゾン</t>
    </rPh>
    <rPh sb="3" eb="5">
      <t>ジギョウ</t>
    </rPh>
    <rPh sb="6" eb="8">
      <t>ウリアゲ</t>
    </rPh>
    <rPh sb="8" eb="10">
      <t>ゲンカ</t>
    </rPh>
    <phoneticPr fontId="22"/>
  </si>
  <si>
    <t>ob_03113</t>
  </si>
  <si>
    <t>　　うち 既存事業の減価償却費</t>
    <rPh sb="5" eb="7">
      <t>キゾン</t>
    </rPh>
    <rPh sb="7" eb="9">
      <t>ジギョウ</t>
    </rPh>
    <rPh sb="10" eb="12">
      <t>ゲンカ</t>
    </rPh>
    <rPh sb="12" eb="14">
      <t>ショウキャク</t>
    </rPh>
    <rPh sb="14" eb="15">
      <t>ヒ</t>
    </rPh>
    <phoneticPr fontId="22"/>
  </si>
  <si>
    <t>ob_03114</t>
  </si>
  <si>
    <t>　補助事業の売上原価</t>
    <rPh sb="1" eb="3">
      <t>ホジョ</t>
    </rPh>
    <rPh sb="3" eb="5">
      <t>ジギョウ</t>
    </rPh>
    <rPh sb="6" eb="8">
      <t>ウリアゲ</t>
    </rPh>
    <rPh sb="8" eb="10">
      <t>ゲンカ</t>
    </rPh>
    <phoneticPr fontId="22"/>
  </si>
  <si>
    <t>ob_03115</t>
  </si>
  <si>
    <t>　　うち 補助事業の減価償却費</t>
    <rPh sb="5" eb="7">
      <t>ホジョ</t>
    </rPh>
    <rPh sb="7" eb="9">
      <t>ジギョウ</t>
    </rPh>
    <rPh sb="10" eb="12">
      <t>ゲンカ</t>
    </rPh>
    <rPh sb="12" eb="14">
      <t>ショウキャク</t>
    </rPh>
    <rPh sb="14" eb="15">
      <t>ヒ</t>
    </rPh>
    <phoneticPr fontId="22"/>
  </si>
  <si>
    <t>ob_03116</t>
  </si>
  <si>
    <r>
      <t>売上総利益</t>
    </r>
    <r>
      <rPr>
        <sz val="10"/>
        <rFont val="Meiryo UI"/>
        <family val="3"/>
        <charset val="128"/>
        <scheme val="major"/>
      </rPr>
      <t xml:space="preserve"> (売上高 - 売上原価)</t>
    </r>
    <rPh sb="0" eb="5">
      <t>ウリアゲソウリエキ</t>
    </rPh>
    <rPh sb="7" eb="9">
      <t>ウリアゲ</t>
    </rPh>
    <rPh sb="9" eb="10">
      <t>ダカ</t>
    </rPh>
    <rPh sb="13" eb="15">
      <t>ウリアゲ</t>
    </rPh>
    <rPh sb="15" eb="17">
      <t>ゲンカ</t>
    </rPh>
    <phoneticPr fontId="1"/>
  </si>
  <si>
    <t>ob_03117</t>
  </si>
  <si>
    <t>　うち 補助事業の売上総利益</t>
    <rPh sb="4" eb="6">
      <t>ホジョ</t>
    </rPh>
    <rPh sb="6" eb="8">
      <t>ジギョウ</t>
    </rPh>
    <rPh sb="9" eb="11">
      <t>ウリアゲ</t>
    </rPh>
    <rPh sb="11" eb="12">
      <t>ソウ</t>
    </rPh>
    <rPh sb="12" eb="14">
      <t>リエキ</t>
    </rPh>
    <phoneticPr fontId="22"/>
  </si>
  <si>
    <t>ob_03118</t>
  </si>
  <si>
    <t>販売費及び一般管理費</t>
    <rPh sb="0" eb="3">
      <t>ハンバイヒ</t>
    </rPh>
    <rPh sb="3" eb="4">
      <t>オヨ</t>
    </rPh>
    <rPh sb="5" eb="7">
      <t>イッパン</t>
    </rPh>
    <rPh sb="7" eb="10">
      <t>カンリヒ</t>
    </rPh>
    <phoneticPr fontId="1"/>
  </si>
  <si>
    <t>ob_03119</t>
  </si>
  <si>
    <r>
      <t>　うち 人件費</t>
    </r>
    <r>
      <rPr>
        <b/>
        <vertAlign val="superscript"/>
        <sz val="16"/>
        <rFont val="Meiryo UI"/>
        <family val="3"/>
        <charset val="128"/>
        <scheme val="major"/>
      </rPr>
      <t>*2</t>
    </r>
    <rPh sb="4" eb="7">
      <t>ジンケンヒ</t>
    </rPh>
    <phoneticPr fontId="22"/>
  </si>
  <si>
    <t>ob_03120</t>
  </si>
  <si>
    <t>ob_03121</t>
  </si>
  <si>
    <t>　うち 研究開発費</t>
    <rPh sb="4" eb="6">
      <t>ケンキュウ</t>
    </rPh>
    <rPh sb="6" eb="9">
      <t>カイハツヒ</t>
    </rPh>
    <phoneticPr fontId="4"/>
  </si>
  <si>
    <t>ob_03122</t>
  </si>
  <si>
    <t>　うち 能力開発費</t>
    <rPh sb="4" eb="6">
      <t>ノウリョク</t>
    </rPh>
    <rPh sb="6" eb="9">
      <t>カイハツヒ</t>
    </rPh>
    <phoneticPr fontId="4"/>
  </si>
  <si>
    <t>ob_03123</t>
  </si>
  <si>
    <t>　既存事業の販売費及び一般管理費</t>
    <rPh sb="1" eb="3">
      <t>キゾン</t>
    </rPh>
    <rPh sb="3" eb="5">
      <t>ジギョウ</t>
    </rPh>
    <phoneticPr fontId="22"/>
  </si>
  <si>
    <t>ob_03124</t>
  </si>
  <si>
    <t>ob_03125</t>
  </si>
  <si>
    <t>　補助事業の販売費及び一般管理費</t>
    <rPh sb="1" eb="3">
      <t>ホジョ</t>
    </rPh>
    <rPh sb="3" eb="5">
      <t>ジギョウ</t>
    </rPh>
    <rPh sb="6" eb="8">
      <t>ハンバイ</t>
    </rPh>
    <rPh sb="8" eb="9">
      <t>ヒ</t>
    </rPh>
    <rPh sb="9" eb="10">
      <t>オヨ</t>
    </rPh>
    <rPh sb="11" eb="13">
      <t>イッパン</t>
    </rPh>
    <rPh sb="13" eb="16">
      <t>カンリヒ</t>
    </rPh>
    <phoneticPr fontId="22"/>
  </si>
  <si>
    <t>ob_03126</t>
  </si>
  <si>
    <t>ob_03127</t>
  </si>
  <si>
    <t>営業利益 (売上総利益 - 販売費及び一般管理費)</t>
  </si>
  <si>
    <t>ob_03128</t>
  </si>
  <si>
    <t>　既存事業の営業利益</t>
    <rPh sb="1" eb="3">
      <t>キゾン</t>
    </rPh>
    <rPh sb="3" eb="5">
      <t>ジギョウ</t>
    </rPh>
    <rPh sb="6" eb="10">
      <t>エイギョウリエキ</t>
    </rPh>
    <phoneticPr fontId="22"/>
  </si>
  <si>
    <t>ob_03129</t>
  </si>
  <si>
    <t>　補助事業の営業利益</t>
    <rPh sb="1" eb="3">
      <t>ホジョ</t>
    </rPh>
    <rPh sb="3" eb="5">
      <t>ジギョウ</t>
    </rPh>
    <rPh sb="6" eb="10">
      <t>エイギョウリエキ</t>
    </rPh>
    <phoneticPr fontId="22"/>
  </si>
  <si>
    <t>ob_03130</t>
  </si>
  <si>
    <t>営業外収益</t>
    <rPh sb="0" eb="5">
      <t>エイギョウガイシュウエキ</t>
    </rPh>
    <phoneticPr fontId="1"/>
  </si>
  <si>
    <t>ob_03131</t>
  </si>
  <si>
    <t>営業外費用</t>
    <rPh sb="0" eb="5">
      <t>エイギョウガイヒヨウ</t>
    </rPh>
    <phoneticPr fontId="1"/>
  </si>
  <si>
    <t>ob_03132</t>
  </si>
  <si>
    <t>経常利益 (営業利益 + 営業外収益 - 営業外費用)</t>
  </si>
  <si>
    <t>ob_03133</t>
  </si>
  <si>
    <t>特別利益</t>
    <rPh sb="0" eb="2">
      <t>トクベツ</t>
    </rPh>
    <rPh sb="2" eb="4">
      <t>リエキ</t>
    </rPh>
    <phoneticPr fontId="22"/>
  </si>
  <si>
    <t>ob_03134</t>
  </si>
  <si>
    <t>特別損失</t>
    <rPh sb="0" eb="2">
      <t>トクベツ</t>
    </rPh>
    <rPh sb="2" eb="4">
      <t>ソンシツ</t>
    </rPh>
    <phoneticPr fontId="22"/>
  </si>
  <si>
    <t>ob_03135</t>
  </si>
  <si>
    <t>税引前当期純利益 (経常利益 + 特別利益 - 特別損失)</t>
  </si>
  <si>
    <t>ob_03136</t>
  </si>
  <si>
    <t>法人税、事業税等</t>
    <rPh sb="0" eb="3">
      <t>ホウジンゼイ</t>
    </rPh>
    <rPh sb="4" eb="7">
      <t>ジギョウゼイ</t>
    </rPh>
    <rPh sb="7" eb="8">
      <t>トウ</t>
    </rPh>
    <phoneticPr fontId="22"/>
  </si>
  <si>
    <t>ob_03137</t>
  </si>
  <si>
    <t>当期純利益 (税引前当期純利益 - 法人税、事業税等)</t>
  </si>
  <si>
    <t>ob_03138</t>
  </si>
  <si>
    <t>付加価値情報</t>
    <rPh sb="0" eb="2">
      <t>フカ</t>
    </rPh>
    <rPh sb="2" eb="4">
      <t>カチ</t>
    </rPh>
    <rPh sb="4" eb="6">
      <t>ジョウホウ</t>
    </rPh>
    <phoneticPr fontId="1"/>
  </si>
  <si>
    <t>ob_03139</t>
  </si>
  <si>
    <t>ob_03140</t>
  </si>
  <si>
    <t>人件費 (売上原価の労務費 ＋ 販売費及び一般管理費の人件費)</t>
  </si>
  <si>
    <t>ob_03141</t>
  </si>
  <si>
    <t>減価償却費 (売上原価の減価償却費 + 販管費の減価償却費)</t>
  </si>
  <si>
    <t>ob_03142</t>
  </si>
  <si>
    <t>　既存事業の減価償却費</t>
    <rPh sb="1" eb="3">
      <t>キゾン</t>
    </rPh>
    <rPh sb="3" eb="5">
      <t>ジギョウ</t>
    </rPh>
    <rPh sb="6" eb="11">
      <t>ゲンカショウキャクヒ</t>
    </rPh>
    <phoneticPr fontId="22"/>
  </si>
  <si>
    <t>ob_03143</t>
  </si>
  <si>
    <t>　補助事業の減価償却費</t>
    <rPh sb="1" eb="3">
      <t>ホジョ</t>
    </rPh>
    <rPh sb="3" eb="5">
      <t>ジギョウ</t>
    </rPh>
    <rPh sb="6" eb="11">
      <t>ゲンカショウキャクヒ</t>
    </rPh>
    <phoneticPr fontId="22"/>
  </si>
  <si>
    <t>ob_03144</t>
  </si>
  <si>
    <t>付加価値額 (営業利益＋人件費＋減価償却費)</t>
  </si>
  <si>
    <t>ob_03145</t>
  </si>
  <si>
    <r>
      <t xml:space="preserve">付加価値額の年平均成長率 </t>
    </r>
    <r>
      <rPr>
        <sz val="10"/>
        <rFont val="Meiryo UI"/>
        <family val="3"/>
        <charset val="128"/>
        <scheme val="major"/>
      </rPr>
      <t>(％)</t>
    </r>
    <rPh sb="0" eb="5">
      <t>フカカチガク</t>
    </rPh>
    <rPh sb="6" eb="9">
      <t>ネンヘイキン</t>
    </rPh>
    <rPh sb="9" eb="12">
      <t>セイチョウリツ</t>
    </rPh>
    <phoneticPr fontId="1"/>
  </si>
  <si>
    <t>ob_03146</t>
  </si>
  <si>
    <t>雇用・賃金情報</t>
    <rPh sb="0" eb="2">
      <t>コヨウ</t>
    </rPh>
    <rPh sb="3" eb="5">
      <t>チンギン</t>
    </rPh>
    <rPh sb="5" eb="7">
      <t>ジョウホウ</t>
    </rPh>
    <phoneticPr fontId="1"/>
  </si>
  <si>
    <t>ob_03147</t>
  </si>
  <si>
    <r>
      <t xml:space="preserve">役員数 </t>
    </r>
    <r>
      <rPr>
        <sz val="10"/>
        <rFont val="Meiryo UI"/>
        <family val="3"/>
        <charset val="128"/>
        <scheme val="major"/>
      </rPr>
      <t>(人)</t>
    </r>
    <rPh sb="0" eb="2">
      <t>ヤクイン</t>
    </rPh>
    <rPh sb="2" eb="3">
      <t>スウ</t>
    </rPh>
    <phoneticPr fontId="1"/>
  </si>
  <si>
    <t>ob_03148</t>
  </si>
  <si>
    <t>役員報酬 (販売費及び一般管理費のうち)</t>
    <rPh sb="0" eb="2">
      <t>ヤクイン</t>
    </rPh>
    <rPh sb="2" eb="4">
      <t>ホウシュウ</t>
    </rPh>
    <rPh sb="6" eb="10">
      <t>ハンバイヒオヨ</t>
    </rPh>
    <rPh sb="11" eb="16">
      <t>イッパンカンリヒ</t>
    </rPh>
    <phoneticPr fontId="1"/>
  </si>
  <si>
    <t>ob_03149</t>
  </si>
  <si>
    <t>役員賞与 (販売費及び一般管理費のうち)</t>
    <rPh sb="0" eb="2">
      <t>ヤクイン</t>
    </rPh>
    <rPh sb="2" eb="4">
      <t>ショウヨ</t>
    </rPh>
    <phoneticPr fontId="1"/>
  </si>
  <si>
    <t>ob_03150</t>
  </si>
  <si>
    <r>
      <t>従業員数</t>
    </r>
    <r>
      <rPr>
        <b/>
        <vertAlign val="superscript"/>
        <sz val="10"/>
        <rFont val="Meiryo UI"/>
        <family val="3"/>
        <charset val="128"/>
        <scheme val="major"/>
      </rPr>
      <t>*3</t>
    </r>
    <r>
      <rPr>
        <b/>
        <sz val="10"/>
        <rFont val="Meiryo UI"/>
        <family val="3"/>
        <charset val="128"/>
        <scheme val="major"/>
      </rPr>
      <t xml:space="preserve"> </t>
    </r>
    <r>
      <rPr>
        <sz val="10"/>
        <rFont val="Meiryo UI"/>
        <family val="3"/>
        <charset val="128"/>
        <scheme val="major"/>
      </rPr>
      <t>(人)</t>
    </r>
    <rPh sb="0" eb="4">
      <t>ジュウギョウインスウ</t>
    </rPh>
    <rPh sb="8" eb="9">
      <t>ニン</t>
    </rPh>
    <phoneticPr fontId="1"/>
  </si>
  <si>
    <t>ob_03151</t>
  </si>
  <si>
    <r>
      <t>　うち 正社員数</t>
    </r>
    <r>
      <rPr>
        <b/>
        <vertAlign val="superscript"/>
        <sz val="16"/>
        <rFont val="Meiryo UI"/>
        <family val="3"/>
        <charset val="128"/>
        <scheme val="major"/>
      </rPr>
      <t>*4</t>
    </r>
    <r>
      <rPr>
        <b/>
        <sz val="16"/>
        <rFont val="Meiryo UI"/>
        <family val="3"/>
        <charset val="128"/>
        <scheme val="major"/>
      </rPr>
      <t xml:space="preserve"> </t>
    </r>
    <r>
      <rPr>
        <sz val="12"/>
        <rFont val="Meiryo UI"/>
        <family val="3"/>
        <charset val="128"/>
        <scheme val="major"/>
      </rPr>
      <t>(人)</t>
    </r>
    <rPh sb="4" eb="7">
      <t>セイシャイン</t>
    </rPh>
    <rPh sb="7" eb="8">
      <t>スウ</t>
    </rPh>
    <rPh sb="12" eb="13">
      <t>ニン</t>
    </rPh>
    <phoneticPr fontId="22"/>
  </si>
  <si>
    <t>ob_03152</t>
  </si>
  <si>
    <t>従業員の給与支給総額*3</t>
  </si>
  <si>
    <t>ob_03153</t>
  </si>
  <si>
    <r>
      <t>　うち 補助事業に係る従業員の給与支給総額</t>
    </r>
    <r>
      <rPr>
        <b/>
        <vertAlign val="superscript"/>
        <sz val="16"/>
        <rFont val="Meiryo UI"/>
        <family val="3"/>
        <charset val="128"/>
        <scheme val="major"/>
      </rPr>
      <t>*5</t>
    </r>
    <rPh sb="4" eb="6">
      <t>ホジョ</t>
    </rPh>
    <rPh sb="6" eb="8">
      <t>ジギョウ</t>
    </rPh>
    <rPh sb="9" eb="10">
      <t>カカ</t>
    </rPh>
    <phoneticPr fontId="4"/>
  </si>
  <si>
    <t>ob_03154</t>
  </si>
  <si>
    <t>1人当たり給与支給総額 (従業員の給与支給総額 / 従業員数)</t>
  </si>
  <si>
    <t>ob_03155</t>
  </si>
  <si>
    <r>
      <t>1人当たり給与支給総額の年平均成長率</t>
    </r>
    <r>
      <rPr>
        <b/>
        <vertAlign val="superscript"/>
        <sz val="10"/>
        <rFont val="Meiryo UI"/>
        <family val="3"/>
        <charset val="128"/>
        <scheme val="major"/>
      </rPr>
      <t>*6</t>
    </r>
    <r>
      <rPr>
        <b/>
        <sz val="10"/>
        <rFont val="Meiryo UI"/>
        <family val="3"/>
        <charset val="128"/>
        <scheme val="major"/>
      </rPr>
      <t xml:space="preserve"> </t>
    </r>
    <r>
      <rPr>
        <sz val="10"/>
        <rFont val="Meiryo UI"/>
        <family val="3"/>
        <charset val="128"/>
        <scheme val="major"/>
      </rPr>
      <t>(％)</t>
    </r>
    <rPh sb="2" eb="3">
      <t>ア</t>
    </rPh>
    <phoneticPr fontId="1"/>
  </si>
  <si>
    <t>ob_03156</t>
  </si>
  <si>
    <t>投資計画</t>
    <rPh sb="0" eb="2">
      <t>トウシ</t>
    </rPh>
    <rPh sb="2" eb="4">
      <t>ケイカク</t>
    </rPh>
    <phoneticPr fontId="1"/>
  </si>
  <si>
    <t>ob_03157</t>
  </si>
  <si>
    <r>
      <t>新規設備投資による支出</t>
    </r>
    <r>
      <rPr>
        <b/>
        <vertAlign val="superscript"/>
        <sz val="10"/>
        <rFont val="Meiryo UI"/>
        <family val="3"/>
        <charset val="128"/>
        <scheme val="major"/>
      </rPr>
      <t>*7</t>
    </r>
    <rPh sb="0" eb="2">
      <t>シンキ</t>
    </rPh>
    <rPh sb="2" eb="4">
      <t>セツビ</t>
    </rPh>
    <rPh sb="4" eb="6">
      <t>トウシ</t>
    </rPh>
    <rPh sb="9" eb="11">
      <t>シシュツ</t>
    </rPh>
    <phoneticPr fontId="6"/>
  </si>
  <si>
    <t>ob_03158</t>
  </si>
  <si>
    <t>設備投資額</t>
    <rPh sb="0" eb="2">
      <t>セツビ</t>
    </rPh>
    <rPh sb="2" eb="4">
      <t>トウシ</t>
    </rPh>
    <rPh sb="4" eb="5">
      <t>ガク</t>
    </rPh>
    <phoneticPr fontId="6"/>
  </si>
  <si>
    <t>ob_03159</t>
  </si>
  <si>
    <t>無形固定資産投資額</t>
  </si>
  <si>
    <t>ob_03160</t>
  </si>
  <si>
    <t>研究開発費</t>
    <rPh sb="0" eb="2">
      <t>ケンキュウ</t>
    </rPh>
    <rPh sb="2" eb="4">
      <t>カイハツ</t>
    </rPh>
    <rPh sb="4" eb="5">
      <t>ヒ</t>
    </rPh>
    <phoneticPr fontId="1"/>
  </si>
  <si>
    <t>ob_03161</t>
  </si>
  <si>
    <t>能力開発費</t>
    <rPh sb="0" eb="2">
      <t>ノウリョク</t>
    </rPh>
    <rPh sb="2" eb="4">
      <t>カイハツ</t>
    </rPh>
    <rPh sb="4" eb="5">
      <t>ヒ</t>
    </rPh>
    <phoneticPr fontId="1"/>
  </si>
  <si>
    <t>ob_03162</t>
  </si>
  <si>
    <t>直近の事業年度の2期前</t>
  </si>
  <si>
    <t>ob_03163</t>
  </si>
  <si>
    <t>直近の事業年度の2年度前</t>
  </si>
  <si>
    <t>ob_03164</t>
  </si>
  <si>
    <t>ob_03165</t>
  </si>
  <si>
    <t>直近の事業年度の
2期前-売上高</t>
  </si>
  <si>
    <t>ob_03166</t>
  </si>
  <si>
    <t>直近の事業年度の
2期前-　既存事業の売上高</t>
  </si>
  <si>
    <t>ob_03167</t>
  </si>
  <si>
    <t>ob_03168</t>
  </si>
  <si>
    <t>直近の事業年度の
2期前-売上原価</t>
  </si>
  <si>
    <t>ob_03169</t>
  </si>
  <si>
    <t>直近の事業年度の
2期前-　うち 労務費*1</t>
  </si>
  <si>
    <t>ob_03170</t>
  </si>
  <si>
    <t>直近の事業年度の
2期前-　うち 減価償却費</t>
  </si>
  <si>
    <t>ob_03171</t>
  </si>
  <si>
    <t>直近の事業年度の
2期前-　既存事業の売上原価</t>
  </si>
  <si>
    <t>ob_03172</t>
  </si>
  <si>
    <t>直近の事業年度の
2期前-　　うち 既存事業の減価償却費</t>
  </si>
  <si>
    <t>ob_03173</t>
  </si>
  <si>
    <t>ob_03174</t>
  </si>
  <si>
    <t>ob_03175</t>
  </si>
  <si>
    <t>直近の事業年度の
2期前-売上総利益 (売上高 - 売上原価)</t>
  </si>
  <si>
    <t>ob_03176</t>
  </si>
  <si>
    <t>ob_03177</t>
  </si>
  <si>
    <t>直近の事業年度の
2期前-販売費及び一般管理費</t>
  </si>
  <si>
    <t>ob_03178</t>
  </si>
  <si>
    <t>直近の事業年度の
2期前-　うち 人件費*2</t>
  </si>
  <si>
    <t>ob_03179</t>
  </si>
  <si>
    <t>ob_03180</t>
  </si>
  <si>
    <t>直近の事業年度の
2期前-　うち 研究開発費</t>
  </si>
  <si>
    <t>ob_03181</t>
  </si>
  <si>
    <t>直近の事業年度の
2期前-　うち 能力開発費</t>
  </si>
  <si>
    <t>ob_03182</t>
  </si>
  <si>
    <t>直近の事業年度の
2期前-　既存事業の販売費及び一般管理費</t>
  </si>
  <si>
    <t>ob_03183</t>
  </si>
  <si>
    <t>ob_03184</t>
  </si>
  <si>
    <t>ob_03185</t>
  </si>
  <si>
    <t>ob_03186</t>
  </si>
  <si>
    <t>直近の事業年度の
2期前-営業利益 (売上総利益 - 販売費及び一般管理費)</t>
  </si>
  <si>
    <t>ob_03187</t>
  </si>
  <si>
    <t>直近の事業年度の
2期前-　既存事業の営業利益</t>
  </si>
  <si>
    <t>ob_03188</t>
  </si>
  <si>
    <t>ob_03189</t>
  </si>
  <si>
    <t>直近の事業年度の
2期前-営業外収益</t>
  </si>
  <si>
    <t>ob_03190</t>
  </si>
  <si>
    <t>直近の事業年度の
2期前-営業外費用</t>
  </si>
  <si>
    <t>ob_03191</t>
  </si>
  <si>
    <t>直近の事業年度の
2期前-経常利益 (営業利益 + 営業外収益 - 営業外費用)</t>
  </si>
  <si>
    <t>ob_03192</t>
  </si>
  <si>
    <t>直近の事業年度の
2期前-特別利益</t>
  </si>
  <si>
    <t>ob_03193</t>
  </si>
  <si>
    <t>直近の事業年度の
2期前-特別損失</t>
  </si>
  <si>
    <t>ob_03194</t>
  </si>
  <si>
    <t>直近の事業年度の
2期前-税引前当期純利益 (経常利益 + 特別利益 - 特別損失)</t>
  </si>
  <si>
    <t>ob_03195</t>
  </si>
  <si>
    <t>直近の事業年度の
2期前-法人税、事業税等</t>
  </si>
  <si>
    <t>ob_03196</t>
  </si>
  <si>
    <t>直近の事業年度の
2期前-当期純利益 (税引前当期純利益 - 法人税、事業税等)</t>
  </si>
  <si>
    <t>ob_03197</t>
  </si>
  <si>
    <t>ob_03198</t>
  </si>
  <si>
    <t>ob_03199</t>
  </si>
  <si>
    <t>直近の事業年度の
2期前-人件費 (売上原価の労務費 ＋ 販売費及び一般管理費の人件費)</t>
  </si>
  <si>
    <t>ob_03200</t>
  </si>
  <si>
    <t>直近の事業年度の
2期前-減価償却費 (売上原価の減価償却費 + 販管費の減価償却費)</t>
  </si>
  <si>
    <t>ob_03201</t>
  </si>
  <si>
    <t>直近の事業年度の
2期前-　既存事業の減価償却費</t>
  </si>
  <si>
    <t>ob_03202</t>
  </si>
  <si>
    <t>ob_03203</t>
  </si>
  <si>
    <t>直近の事業年度の
2期前-付加価値額 (営業利益＋人件費＋減価償却費)</t>
  </si>
  <si>
    <t>ob_03204</t>
  </si>
  <si>
    <t>ob_03205</t>
  </si>
  <si>
    <t>ob_03206</t>
  </si>
  <si>
    <t>直近の事業年度の
2期前-役員数 (人)</t>
  </si>
  <si>
    <t>ob_03207</t>
  </si>
  <si>
    <t>直近の事業年度の
2期前-役員報酬 (販売費及び一般管理費のうち)</t>
  </si>
  <si>
    <t>ob_03208</t>
  </si>
  <si>
    <t>直近の事業年度の
2期前-役員賞与 (販売費及び一般管理費のうち)</t>
  </si>
  <si>
    <t>ob_03209</t>
  </si>
  <si>
    <t>直近の事業年度の
2期前-従業員数*3 (人)</t>
  </si>
  <si>
    <t>ob_03210</t>
  </si>
  <si>
    <t>直近の事業年度の
2期前-　うち 正社員数*4 (人)</t>
  </si>
  <si>
    <t>ob_03211</t>
  </si>
  <si>
    <t>直近の事業年度の
2期前-従業員の給与支給総額*3</t>
  </si>
  <si>
    <t>ob_03212</t>
  </si>
  <si>
    <t>ob_03213</t>
  </si>
  <si>
    <t>直近の事業年度の
2期前-1人当たり給与支給総額 (従業員の給与支給総額 / 従業員数)</t>
  </si>
  <si>
    <t>ob_03214</t>
  </si>
  <si>
    <t>ob_03215</t>
  </si>
  <si>
    <t>ob_03216</t>
  </si>
  <si>
    <t>直近の事業年度の
2期前-新規設備投資による支出*7</t>
  </si>
  <si>
    <t>ob_03217</t>
  </si>
  <si>
    <t>直近の事業年度の
2期前-設備投資額</t>
  </si>
  <si>
    <t>ob_03218</t>
  </si>
  <si>
    <t>直近の事業年度の
2期前-無形固定資産投資額</t>
  </si>
  <si>
    <t>ob_03219</t>
  </si>
  <si>
    <t>直近の事業年度の
2期前-研究開発費</t>
  </si>
  <si>
    <t>ob_03220</t>
  </si>
  <si>
    <t>直近の事業年度の
2期前-能力開発費</t>
  </si>
  <si>
    <t>ob_03221</t>
  </si>
  <si>
    <t>直近の事業年度の1期前</t>
  </si>
  <si>
    <t>ob_03222</t>
  </si>
  <si>
    <t>直近の事業年度の1年度前</t>
  </si>
  <si>
    <t>ob_03223</t>
  </si>
  <si>
    <t>ob_03224</t>
  </si>
  <si>
    <t>直近の事業年度の
1期前-売上高</t>
  </si>
  <si>
    <t>ob_03225</t>
  </si>
  <si>
    <t>直近の事業年度の
1期前-　既存事業の売上高</t>
  </si>
  <si>
    <t>ob_03226</t>
  </si>
  <si>
    <t>ob_03227</t>
  </si>
  <si>
    <t>直近の事業年度の
1期前-売上原価</t>
  </si>
  <si>
    <t>ob_03228</t>
  </si>
  <si>
    <t>直近の事業年度の
1期前-　うち 労務費*1</t>
  </si>
  <si>
    <t>ob_03229</t>
  </si>
  <si>
    <t>直近の事業年度の
1期前-　うち 減価償却費</t>
  </si>
  <si>
    <t>ob_03230</t>
  </si>
  <si>
    <t>直近の事業年度の
1期前-　既存事業の売上原価</t>
  </si>
  <si>
    <t>ob_03231</t>
  </si>
  <si>
    <t>直近の事業年度の
1期前-　　うち 既存事業の減価償却費</t>
  </si>
  <si>
    <t>ob_03232</t>
  </si>
  <si>
    <t>ob_03233</t>
  </si>
  <si>
    <t>ob_03234</t>
  </si>
  <si>
    <t>直近の事業年度の
1期前-売上総利益 (売上高 - 売上原価)</t>
  </si>
  <si>
    <t>ob_03235</t>
  </si>
  <si>
    <t>ob_03236</t>
  </si>
  <si>
    <t>直近の事業年度の
1期前-販売費及び一般管理費</t>
  </si>
  <si>
    <t>ob_03237</t>
  </si>
  <si>
    <t>直近の事業年度の
1期前-　うち 人件費*2</t>
  </si>
  <si>
    <t>ob_03238</t>
  </si>
  <si>
    <t>ob_03239</t>
  </si>
  <si>
    <t>直近の事業年度の
1期前-　うち 研究開発費</t>
  </si>
  <si>
    <t>ob_03240</t>
  </si>
  <si>
    <t>直近の事業年度の
1期前-　うち 能力開発費</t>
  </si>
  <si>
    <t>ob_03241</t>
  </si>
  <si>
    <t>直近の事業年度の
1期前-　既存事業の販売費及び一般管理費</t>
  </si>
  <si>
    <t>ob_03242</t>
  </si>
  <si>
    <t>ob_03243</t>
  </si>
  <si>
    <t>ob_03244</t>
  </si>
  <si>
    <t>ob_03245</t>
  </si>
  <si>
    <t>直近の事業年度の
1期前-営業利益 (売上総利益 - 販売費及び一般管理費)</t>
  </si>
  <si>
    <t>ob_03246</t>
  </si>
  <si>
    <t>直近の事業年度の
1期前-　既存事業の営業利益</t>
  </si>
  <si>
    <t>ob_03247</t>
  </si>
  <si>
    <t>ob_03248</t>
  </si>
  <si>
    <t>直近の事業年度の
1期前-営業外収益</t>
  </si>
  <si>
    <t>ob_03249</t>
  </si>
  <si>
    <t>直近の事業年度の
1期前-営業外費用</t>
  </si>
  <si>
    <t>ob_03250</t>
  </si>
  <si>
    <t>直近の事業年度の
1期前-経常利益 (営業利益 + 営業外収益 - 営業外費用)</t>
  </si>
  <si>
    <t>ob_03251</t>
  </si>
  <si>
    <t>直近の事業年度の
1期前-特別利益</t>
  </si>
  <si>
    <t>ob_03252</t>
  </si>
  <si>
    <t>直近の事業年度の
1期前-特別損失</t>
  </si>
  <si>
    <t>ob_03253</t>
  </si>
  <si>
    <t>直近の事業年度の
1期前-税引前当期純利益 (経常利益 + 特別利益 - 特別損失)</t>
  </si>
  <si>
    <t>ob_03254</t>
  </si>
  <si>
    <t>直近の事業年度の
1期前-法人税、事業税等</t>
  </si>
  <si>
    <t>ob_03255</t>
  </si>
  <si>
    <t>直近の事業年度の
1期前-当期純利益 (税引前当期純利益 - 法人税、事業税等)</t>
  </si>
  <si>
    <t>ob_03256</t>
  </si>
  <si>
    <t>ob_03257</t>
  </si>
  <si>
    <t>ob_03258</t>
  </si>
  <si>
    <t>直近の事業年度の
1期前-人件費 (売上原価の労務費 ＋ 販売費及び一般管理費の人件費)</t>
  </si>
  <si>
    <t>ob_03259</t>
  </si>
  <si>
    <t>直近の事業年度の
1期前-減価償却費 (売上原価の減価償却費 + 販管費の減価償却費)</t>
  </si>
  <si>
    <t>ob_03260</t>
  </si>
  <si>
    <t>直近の事業年度の
1期前-　既存事業の減価償却費</t>
  </si>
  <si>
    <t>ob_03261</t>
  </si>
  <si>
    <t>ob_03262</t>
  </si>
  <si>
    <t>直近の事業年度の
1期前-付加価値額 (営業利益＋人件費＋減価償却費)</t>
  </si>
  <si>
    <t>ob_03263</t>
  </si>
  <si>
    <t>ob_03264</t>
  </si>
  <si>
    <t>ob_03265</t>
  </si>
  <si>
    <t>直近の事業年度の
1期前-役員数 (人)</t>
  </si>
  <si>
    <t>ob_03266</t>
  </si>
  <si>
    <t>直近の事業年度の
1期前-役員報酬 (販売費及び一般管理費のうち)</t>
  </si>
  <si>
    <t>ob_03267</t>
  </si>
  <si>
    <t>直近の事業年度の
1期前-役員賞与 (販売費及び一般管理費のうち)</t>
  </si>
  <si>
    <t>ob_03268</t>
  </si>
  <si>
    <t>直近の事業年度の
1期前-従業員数*3 (人)</t>
  </si>
  <si>
    <t>ob_03269</t>
  </si>
  <si>
    <t>直近の事業年度の
1期前-　うち 正社員数*4 (人)</t>
  </si>
  <si>
    <t>ob_03270</t>
  </si>
  <si>
    <t>直近の事業年度の
1期前-従業員の給与支給総額*3</t>
  </si>
  <si>
    <t>ob_03271</t>
  </si>
  <si>
    <t>ob_03272</t>
  </si>
  <si>
    <t>直近の事業年度の
1期前-1人当たり給与支給総額 (従業員の給与支給総額 / 従業員数)</t>
  </si>
  <si>
    <t>ob_03273</t>
  </si>
  <si>
    <t>ob_03274</t>
  </si>
  <si>
    <t>ob_03275</t>
  </si>
  <si>
    <t>直近の事業年度の
1期前-新規設備投資による支出*7</t>
  </si>
  <si>
    <t>ob_03276</t>
  </si>
  <si>
    <t>直近の事業年度の
1期前-設備投資額</t>
  </si>
  <si>
    <t>ob_03277</t>
  </si>
  <si>
    <t>直近の事業年度の
1期前-無形固定資産投資額</t>
  </si>
  <si>
    <t>ob_03278</t>
  </si>
  <si>
    <t>直近の事業年度の
1期前-研究開発費</t>
  </si>
  <si>
    <t>ob_03279</t>
  </si>
  <si>
    <t>直近の事業年度の
1期前-能力開発費</t>
  </si>
  <si>
    <t>ob_03280</t>
  </si>
  <si>
    <t>直近の事業年度</t>
  </si>
  <si>
    <t>ob_03281</t>
  </si>
  <si>
    <t>ob_03282</t>
  </si>
  <si>
    <t>ob_03283</t>
  </si>
  <si>
    <t>直近の事業年度-売上高</t>
  </si>
  <si>
    <t>ob_03284</t>
  </si>
  <si>
    <t>直近の事業年度-　既存事業の売上高</t>
  </si>
  <si>
    <t>ob_03285</t>
  </si>
  <si>
    <t>ob_03286</t>
  </si>
  <si>
    <t>直近の事業年度-売上原価</t>
  </si>
  <si>
    <t>ob_03287</t>
  </si>
  <si>
    <t>直近の事業年度-　うち 労務費*1</t>
  </si>
  <si>
    <t>ob_03288</t>
  </si>
  <si>
    <t>直近の事業年度-　うち 減価償却費</t>
  </si>
  <si>
    <t>ob_03289</t>
  </si>
  <si>
    <t>直近の事業年度-　既存事業の売上原価</t>
  </si>
  <si>
    <t>ob_03290</t>
  </si>
  <si>
    <t>直近の事業年度-　　うち 既存事業の減価償却費</t>
  </si>
  <si>
    <t>ob_03291</t>
  </si>
  <si>
    <t>ob_03292</t>
  </si>
  <si>
    <t>ob_03293</t>
  </si>
  <si>
    <t>直近の事業年度-売上総利益 (売上高 - 売上原価)</t>
  </si>
  <si>
    <t>ob_03294</t>
  </si>
  <si>
    <t>ob_03295</t>
  </si>
  <si>
    <t>直近の事業年度-販売費及び一般管理費</t>
  </si>
  <si>
    <t>ob_03296</t>
  </si>
  <si>
    <t>直近の事業年度-　うち 人件費*2</t>
  </si>
  <si>
    <t>ob_03297</t>
  </si>
  <si>
    <t>ob_03298</t>
  </si>
  <si>
    <t>直近の事業年度-　うち 研究開発費</t>
  </si>
  <si>
    <t>ob_03299</t>
  </si>
  <si>
    <t>直近の事業年度-　うち 能力開発費</t>
  </si>
  <si>
    <t>ob_03300</t>
  </si>
  <si>
    <t>直近の事業年度-　既存事業の販売費及び一般管理費</t>
  </si>
  <si>
    <t>ob_03301</t>
  </si>
  <si>
    <t>ob_03302</t>
  </si>
  <si>
    <t>ob_03303</t>
  </si>
  <si>
    <t>ob_03304</t>
  </si>
  <si>
    <t>直近の事業年度-営業利益 (売上総利益 - 販売費及び一般管理費)</t>
  </si>
  <si>
    <t>ob_03305</t>
  </si>
  <si>
    <t>直近の事業年度-　既存事業の営業利益</t>
  </si>
  <si>
    <t>ob_03306</t>
  </si>
  <si>
    <t>ob_03307</t>
  </si>
  <si>
    <t>直近の事業年度-営業外収益</t>
  </si>
  <si>
    <t>ob_03308</t>
  </si>
  <si>
    <t>直近の事業年度-営業外費用</t>
  </si>
  <si>
    <t>ob_03309</t>
  </si>
  <si>
    <t>直近の事業年度-経常利益 (営業利益 + 営業外収益 - 営業外費用)</t>
  </si>
  <si>
    <t>ob_03310</t>
  </si>
  <si>
    <t>直近の事業年度-特別利益</t>
  </si>
  <si>
    <t>ob_03311</t>
  </si>
  <si>
    <t>直近の事業年度-特別損失</t>
  </si>
  <si>
    <t>ob_03312</t>
  </si>
  <si>
    <t>直近の事業年度-税引前当期純利益 (経常利益 + 特別利益 - 特別損失)</t>
  </si>
  <si>
    <t>ob_03313</t>
  </si>
  <si>
    <t>直近の事業年度-法人税、事業税等</t>
  </si>
  <si>
    <t>ob_03314</t>
  </si>
  <si>
    <t>直近の事業年度-当期純利益 (税引前当期純利益 - 法人税、事業税等)</t>
  </si>
  <si>
    <t>ob_03315</t>
  </si>
  <si>
    <t>ob_03316</t>
  </si>
  <si>
    <t>ob_03317</t>
  </si>
  <si>
    <t>直近の事業年度-人件費 (売上原価の労務費 ＋ 販売費及び一般管理費の人件費)</t>
  </si>
  <si>
    <t>ob_03318</t>
  </si>
  <si>
    <t>直近の事業年度-減価償却費 (売上原価の減価償却費 + 販管費の減価償却費)</t>
  </si>
  <si>
    <t>ob_03319</t>
  </si>
  <si>
    <t>直近の事業年度-　既存事業の減価償却費</t>
  </si>
  <si>
    <t>ob_03320</t>
  </si>
  <si>
    <t>ob_03321</t>
  </si>
  <si>
    <t>直近の事業年度-付加価値額 (営業利益＋人件費＋減価償却費)</t>
  </si>
  <si>
    <t>ob_03322</t>
  </si>
  <si>
    <t>ob_03323</t>
  </si>
  <si>
    <t>ob_03324</t>
  </si>
  <si>
    <t>直近の事業年度-役員数 (人)</t>
  </si>
  <si>
    <t>ob_03325</t>
  </si>
  <si>
    <t>直近の事業年度-役員報酬 (販売費及び一般管理費のうち)</t>
  </si>
  <si>
    <t>ob_03326</t>
  </si>
  <si>
    <t>直近の事業年度-役員賞与 (販売費及び一般管理費のうち)</t>
  </si>
  <si>
    <t>ob_03327</t>
  </si>
  <si>
    <t>直近の事業年度-従業員数*3 (人)</t>
  </si>
  <si>
    <t>ob_03328</t>
  </si>
  <si>
    <t>直近の事業年度-　うち 正社員数*4 (人)</t>
  </si>
  <si>
    <t>ob_03329</t>
  </si>
  <si>
    <t>直近の事業年度-従業員の給与支給総額*3</t>
  </si>
  <si>
    <t>ob_03330</t>
  </si>
  <si>
    <t>ob_03331</t>
  </si>
  <si>
    <t>直近の事業年度-1人当たり給与支給総額 (従業員の給与支給総額 / 従業員数)</t>
  </si>
  <si>
    <t>ob_03332</t>
  </si>
  <si>
    <t>ob_03333</t>
  </si>
  <si>
    <t>ob_03334</t>
  </si>
  <si>
    <t>直近の事業年度-新規設備投資による支出*7</t>
  </si>
  <si>
    <t>ob_03335</t>
  </si>
  <si>
    <t>直近の事業年度-設備投資額</t>
  </si>
  <si>
    <t>ob_03336</t>
  </si>
  <si>
    <t>直近の事業年度-無形固定資産投資額</t>
  </si>
  <si>
    <t>ob_03337</t>
  </si>
  <si>
    <t>直近の事業年度-研究開発費</t>
  </si>
  <si>
    <t>ob_03338</t>
  </si>
  <si>
    <t>直近の事業年度-能力開発費</t>
  </si>
  <si>
    <t>ob_03339</t>
  </si>
  <si>
    <t>ob_03340</t>
  </si>
  <si>
    <t>補助事業終了年度(基準年度)</t>
  </si>
  <si>
    <t>ob_03341</t>
  </si>
  <si>
    <t>ob_03342</t>
  </si>
  <si>
    <t>申請時の事業年度-売上高</t>
  </si>
  <si>
    <t>ob_03343</t>
  </si>
  <si>
    <t>申請時の事業年度-　既存事業の売上高</t>
  </si>
  <si>
    <t>ob_03344</t>
  </si>
  <si>
    <t>ob_03345</t>
  </si>
  <si>
    <t>申請時の事業年度-売上原価</t>
  </si>
  <si>
    <t>ob_03346</t>
  </si>
  <si>
    <t>申請時の事業年度-　うち 労務費*1</t>
  </si>
  <si>
    <t>ob_03347</t>
  </si>
  <si>
    <t>申請時の事業年度-　うち 減価償却費</t>
  </si>
  <si>
    <t>ob_03348</t>
  </si>
  <si>
    <t>申請時の事業年度-　既存事業の売上原価</t>
  </si>
  <si>
    <t>ob_03349</t>
  </si>
  <si>
    <t>申請時の事業年度-　　うち 既存事業の減価償却費</t>
  </si>
  <si>
    <t>ob_03350</t>
  </si>
  <si>
    <t>ob_03351</t>
  </si>
  <si>
    <t>ob_03352</t>
  </si>
  <si>
    <t>申請時の事業年度-売上総利益 (売上高 - 売上原価)</t>
  </si>
  <si>
    <t>ob_03353</t>
  </si>
  <si>
    <t>ob_03354</t>
  </si>
  <si>
    <t>申請時の事業年度-販売費及び一般管理費</t>
  </si>
  <si>
    <t>ob_03355</t>
  </si>
  <si>
    <t>申請時の事業年度-　うち 人件費*2</t>
  </si>
  <si>
    <t>ob_03356</t>
  </si>
  <si>
    <t>ob_03357</t>
  </si>
  <si>
    <t>申請時の事業年度-　うち 研究開発費</t>
  </si>
  <si>
    <t>ob_03358</t>
  </si>
  <si>
    <t>ob_03359</t>
  </si>
  <si>
    <t>申請時の事業年度-　既存事業の販売費及び一般管理費</t>
  </si>
  <si>
    <t>ob_03360</t>
  </si>
  <si>
    <t>ob_03361</t>
  </si>
  <si>
    <t>ob_03362</t>
  </si>
  <si>
    <t>ob_03363</t>
  </si>
  <si>
    <t>申請時の事業年度-営業利益 (売上総利益 - 販売費及び一般管理費)</t>
  </si>
  <si>
    <t>ob_03364</t>
  </si>
  <si>
    <t>申請時の事業年度-　既存事業の営業利益</t>
  </si>
  <si>
    <t>ob_03365</t>
  </si>
  <si>
    <t>ob_03366</t>
  </si>
  <si>
    <t>申請時の事業年度-営業外収益</t>
  </si>
  <si>
    <t>ob_03367</t>
  </si>
  <si>
    <t>申請時の事業年度-営業外費用</t>
  </si>
  <si>
    <t>ob_03368</t>
  </si>
  <si>
    <t>申請時の事業年度-経常利益 (営業利益 + 営業外収益 - 営業外費用)</t>
  </si>
  <si>
    <t>ob_03369</t>
  </si>
  <si>
    <t>ob_03370</t>
  </si>
  <si>
    <t>ob_03371</t>
  </si>
  <si>
    <t>ob_03372</t>
  </si>
  <si>
    <t>ob_03373</t>
  </si>
  <si>
    <t>ob_03374</t>
  </si>
  <si>
    <t>ob_03375</t>
  </si>
  <si>
    <t>ob_03376</t>
  </si>
  <si>
    <t>申請時の事業年度-人件費 (売上原価の労務費 ＋ 販売費及び一般管理費の人件費)</t>
  </si>
  <si>
    <t>ob_03377</t>
  </si>
  <si>
    <t>申請時の事業年度-減価償却費 (売上原価の減価償却費 + 販管費の減価償却費)</t>
  </si>
  <si>
    <t>ob_03378</t>
  </si>
  <si>
    <t>申請時の事業年度-　既存事業の減価償却費</t>
  </si>
  <si>
    <t>ob_03379</t>
  </si>
  <si>
    <t>ob_03380</t>
  </si>
  <si>
    <t>申請時の事業年度-付加価値額 (営業利益＋人件費＋減価償却費)</t>
  </si>
  <si>
    <t>ob_03381</t>
  </si>
  <si>
    <t>ob_03382</t>
  </si>
  <si>
    <t>ob_03383</t>
  </si>
  <si>
    <t>申請時の事業年度-役員数 (人)</t>
  </si>
  <si>
    <t>ob_03384</t>
  </si>
  <si>
    <t>申請時の事業年度-役員報酬 (販売費及び一般管理費のうち)</t>
  </si>
  <si>
    <t>ob_03385</t>
  </si>
  <si>
    <t>申請時の事業年度-役員賞与 (販売費及び一般管理費のうち)</t>
  </si>
  <si>
    <t>ob_03386</t>
  </si>
  <si>
    <t>申請時の事業年度-従業員数*3 (人)</t>
  </si>
  <si>
    <t>ob_03387</t>
  </si>
  <si>
    <t>申請時の事業年度-　うち 正社員数*4 (人)</t>
  </si>
  <si>
    <t>ob_03388</t>
  </si>
  <si>
    <t>申請時の事業年度-従業員の給与支給総額*3</t>
  </si>
  <si>
    <t>ob_03389</t>
  </si>
  <si>
    <t>ob_03390</t>
  </si>
  <si>
    <t>申請時の事業年度-1人当たり給与支給総額 (従業員の給与支給総額 / 従業員数)</t>
  </si>
  <si>
    <t>ob_03391</t>
  </si>
  <si>
    <t>ob_03392</t>
  </si>
  <si>
    <t>ob_03393</t>
  </si>
  <si>
    <t>申請時の事業年度-新規設備投資による支出*7</t>
  </si>
  <si>
    <t>ob_03394</t>
  </si>
  <si>
    <t>ob_03395</t>
  </si>
  <si>
    <t>ob_03396</t>
  </si>
  <si>
    <t>ob_03397</t>
  </si>
  <si>
    <t>ob_03398</t>
  </si>
  <si>
    <t>補助事業終了年度
(基準年度)</t>
  </si>
  <si>
    <t>ob_03399</t>
  </si>
  <si>
    <t>ob_03400</t>
  </si>
  <si>
    <t>ob_03401</t>
  </si>
  <si>
    <t>補助事業終了年度
(基準年度)-売上高</t>
  </si>
  <si>
    <t>ob_03402</t>
  </si>
  <si>
    <t>補助事業終了年度
(基準年度)-　既存事業の売上高</t>
  </si>
  <si>
    <t>ob_03403</t>
  </si>
  <si>
    <t>補助事業終了年度
(基準年度)-　補助事業の売上高</t>
  </si>
  <si>
    <t>ob_03404</t>
  </si>
  <si>
    <t>補助事業終了年度
(基準年度)-売上原価</t>
  </si>
  <si>
    <t>ob_03405</t>
  </si>
  <si>
    <t>補助事業終了年度
(基準年度)-　うち 労務費*1</t>
  </si>
  <si>
    <t>ob_03406</t>
  </si>
  <si>
    <t>補助事業終了年度
(基準年度)-　うち 減価償却費</t>
  </si>
  <si>
    <t>ob_03407</t>
  </si>
  <si>
    <t>補助事業終了年度
(基準年度)-　既存事業の売上原価</t>
  </si>
  <si>
    <t>ob_03408</t>
  </si>
  <si>
    <t>補助事業終了年度
(基準年度)-　　うち 既存事業の減価償却費</t>
  </si>
  <si>
    <t>ob_03409</t>
  </si>
  <si>
    <t>補助事業終了年度
(基準年度)-　補助事業の売上原価</t>
  </si>
  <si>
    <t>ob_03410</t>
  </si>
  <si>
    <t>補助事業終了年度
(基準年度)-　　うち 補助事業の減価償却費</t>
  </si>
  <si>
    <t>ob_03411</t>
  </si>
  <si>
    <t>補助事業終了年度
(基準年度)-売上総利益 (売上高 - 売上原価)</t>
  </si>
  <si>
    <t>ob_03412</t>
  </si>
  <si>
    <t>補助事業終了年度
(基準年度)-　うち 補助事業の売上総利益</t>
  </si>
  <si>
    <t>ob_03413</t>
  </si>
  <si>
    <t>補助事業終了年度
(基準年度)-販売費及び一般管理費</t>
  </si>
  <si>
    <t>ob_03414</t>
  </si>
  <si>
    <t>補助事業終了年度
(基準年度)-　うち 人件費*2</t>
  </si>
  <si>
    <t>ob_03415</t>
  </si>
  <si>
    <t>ob_03416</t>
  </si>
  <si>
    <t>補助事業終了年度
(基準年度)-　うち 研究開発費</t>
  </si>
  <si>
    <t>ob_03417</t>
  </si>
  <si>
    <t>ob_03418</t>
  </si>
  <si>
    <t>補助事業終了年度
(基準年度)-　既存事業の販売費及び一般管理費</t>
  </si>
  <si>
    <t>ob_03419</t>
  </si>
  <si>
    <t>ob_03420</t>
  </si>
  <si>
    <t>補助事業終了年度
(基準年度)-　補助事業の販売費及び一般管理費</t>
  </si>
  <si>
    <t>ob_03421</t>
  </si>
  <si>
    <t>ob_03422</t>
  </si>
  <si>
    <t>補助事業終了年度
(基準年度)-営業利益 (売上総利益 - 販売費及び一般管理費)</t>
  </si>
  <si>
    <t>ob_03423</t>
  </si>
  <si>
    <t>補助事業終了年度
(基準年度)-　既存事業の営業利益</t>
  </si>
  <si>
    <t>ob_03424</t>
  </si>
  <si>
    <t>補助事業終了年度
(基準年度)-　補助事業の営業利益</t>
  </si>
  <si>
    <t>ob_03425</t>
  </si>
  <si>
    <t>補助事業終了年度
(基準年度)-営業外収益</t>
  </si>
  <si>
    <t>ob_03426</t>
  </si>
  <si>
    <t>補助事業終了年度
(基準年度)-営業外費用</t>
  </si>
  <si>
    <t>ob_03427</t>
  </si>
  <si>
    <t>補助事業終了年度
(基準年度)-経常利益 (営業利益 + 営業外収益 - 営業外費用)</t>
  </si>
  <si>
    <t>ob_03428</t>
  </si>
  <si>
    <t>ob_03429</t>
  </si>
  <si>
    <t>ob_03430</t>
  </si>
  <si>
    <t>ob_03431</t>
  </si>
  <si>
    <t>ob_03432</t>
  </si>
  <si>
    <t>ob_03433</t>
  </si>
  <si>
    <t>ob_03434</t>
  </si>
  <si>
    <t>ob_03435</t>
  </si>
  <si>
    <t>補助事業終了年度
(基準年度)-人件費 (売上原価の労務費 ＋ 販売費及び一般管理費の人件費)</t>
  </si>
  <si>
    <t>ob_03436</t>
  </si>
  <si>
    <t>補助事業終了年度
(基準年度)-減価償却費 (売上原価の減価償却費 + 販管費の減価償却費)</t>
  </si>
  <si>
    <t>ob_03437</t>
  </si>
  <si>
    <t>補助事業終了年度
(基準年度)-　既存事業の減価償却費</t>
  </si>
  <si>
    <t>ob_03438</t>
  </si>
  <si>
    <t>補助事業終了年度
(基準年度)-　補助事業の減価償却費</t>
  </si>
  <si>
    <t>ob_03439</t>
  </si>
  <si>
    <t>補助事業終了年度
(基準年度)-付加価値額 (営業利益＋人件費＋減価償却費)</t>
  </si>
  <si>
    <t>ob_03440</t>
  </si>
  <si>
    <t>ob_03441</t>
  </si>
  <si>
    <t>ob_03442</t>
  </si>
  <si>
    <t>補助事業終了年度
(基準年度)-役員数 (人)</t>
  </si>
  <si>
    <t>ob_03443</t>
  </si>
  <si>
    <t>補助事業終了年度
(基準年度)-役員報酬 (販売費及び一般管理費のうち)</t>
  </si>
  <si>
    <t>ob_03444</t>
  </si>
  <si>
    <t>補助事業終了年度
(基準年度)-役員賞与 (販売費及び一般管理費のうち)</t>
  </si>
  <si>
    <t>ob_03445</t>
  </si>
  <si>
    <t>補助事業終了年度
(基準年度)-従業員数*3 (人)</t>
  </si>
  <si>
    <t>ob_03446</t>
  </si>
  <si>
    <t>ob_03447</t>
  </si>
  <si>
    <t>補助事業終了年度
(基準年度)-従業員の給与支給総額*3</t>
  </si>
  <si>
    <t>ob_03448</t>
  </si>
  <si>
    <t>補助事業終了年度
(基準年度)-　うち 補助事業に係る従業員の給与支給総額*5</t>
  </si>
  <si>
    <t>ob_03449</t>
  </si>
  <si>
    <t>補助事業終了年度
(基準年度)-1人当たり給与支給総額 (従業員の給与支給総額 / 従業員数)</t>
  </si>
  <si>
    <t>ob_03450</t>
  </si>
  <si>
    <t>ob_03451</t>
  </si>
  <si>
    <t>ob_03452</t>
  </si>
  <si>
    <t>補助事業終了年度
(基準年度)-新規設備投資による支出*7</t>
  </si>
  <si>
    <t>ob_03453</t>
  </si>
  <si>
    <t>ob_03454</t>
  </si>
  <si>
    <t>ob_03455</t>
  </si>
  <si>
    <t>ob_03456</t>
  </si>
  <si>
    <t>ob_03457</t>
  </si>
  <si>
    <t>ob_03458</t>
  </si>
  <si>
    <t>1年度目</t>
    <rPh sb="2" eb="3">
      <t>ド</t>
    </rPh>
    <rPh sb="3" eb="4">
      <t>メ</t>
    </rPh>
    <phoneticPr fontId="6"/>
  </si>
  <si>
    <t>ob_03459</t>
  </si>
  <si>
    <t>ob_03460</t>
  </si>
  <si>
    <t>1年度目-売上高</t>
  </si>
  <si>
    <t>ob_03461</t>
  </si>
  <si>
    <t>1年度目-　既存事業の売上高</t>
  </si>
  <si>
    <t>ob_03462</t>
  </si>
  <si>
    <t>1年度目-　補助事業の売上高</t>
  </si>
  <si>
    <t>ob_03463</t>
  </si>
  <si>
    <t>1年度目-売上原価</t>
  </si>
  <si>
    <t>ob_03464</t>
  </si>
  <si>
    <t>1年度目-　うち 労務費*1</t>
  </si>
  <si>
    <t>ob_03465</t>
  </si>
  <si>
    <t>1年度目-　うち 減価償却費</t>
  </si>
  <si>
    <t>ob_03466</t>
  </si>
  <si>
    <t>1年度目-　既存事業の売上原価</t>
  </si>
  <si>
    <t>ob_03467</t>
  </si>
  <si>
    <t>1年度目-　　うち 既存事業の減価償却費</t>
  </si>
  <si>
    <t>ob_03468</t>
  </si>
  <si>
    <t>1年度目-　補助事業の売上原価</t>
  </si>
  <si>
    <t>ob_03469</t>
  </si>
  <si>
    <t>1年度目-　　うち 補助事業の減価償却費</t>
  </si>
  <si>
    <t>ob_03470</t>
  </si>
  <si>
    <t>1年度目-売上総利益 (売上高 - 売上原価)</t>
  </si>
  <si>
    <t>ob_03471</t>
  </si>
  <si>
    <t>1年度目-　うち 補助事業の売上総利益</t>
  </si>
  <si>
    <t>ob_03472</t>
  </si>
  <si>
    <t>1年度目-販売費及び一般管理費</t>
  </si>
  <si>
    <t>ob_03473</t>
  </si>
  <si>
    <t>1年度目-　うち 人件費*2</t>
  </si>
  <si>
    <t>ob_03474</t>
  </si>
  <si>
    <t>ob_03475</t>
  </si>
  <si>
    <t>1年度目-　うち 研究開発費</t>
  </si>
  <si>
    <t>ob_03476</t>
  </si>
  <si>
    <t>ob_03477</t>
  </si>
  <si>
    <t>1年度目-　既存事業の販売費及び一般管理費</t>
  </si>
  <si>
    <t>ob_03478</t>
  </si>
  <si>
    <t>ob_03479</t>
  </si>
  <si>
    <t>1年度目-　補助事業の販売費及び一般管理費</t>
  </si>
  <si>
    <t>ob_03480</t>
  </si>
  <si>
    <t>ob_03481</t>
  </si>
  <si>
    <t>1年度目-営業利益 (売上総利益 - 販売費及び一般管理費)</t>
  </si>
  <si>
    <t>ob_03482</t>
  </si>
  <si>
    <t>1年度目-　既存事業の営業利益</t>
  </si>
  <si>
    <t>ob_03483</t>
  </si>
  <si>
    <t>1年度目-　補助事業の営業利益</t>
  </si>
  <si>
    <t>ob_03484</t>
  </si>
  <si>
    <t>1年度目-営業外収益</t>
  </si>
  <si>
    <t>ob_03485</t>
  </si>
  <si>
    <t>1年度目-営業外費用</t>
  </si>
  <si>
    <t>ob_03486</t>
  </si>
  <si>
    <t>1年度目-経常利益 (営業利益 + 営業外収益 - 営業外費用)</t>
  </si>
  <si>
    <t>ob_03487</t>
  </si>
  <si>
    <t>ob_03488</t>
  </si>
  <si>
    <t>ob_03489</t>
  </si>
  <si>
    <t>ob_03490</t>
  </si>
  <si>
    <t>ob_03491</t>
  </si>
  <si>
    <t>ob_03492</t>
  </si>
  <si>
    <t>ob_03493</t>
  </si>
  <si>
    <t>ob_03494</t>
  </si>
  <si>
    <t>1年度目-人件費 (売上原価の労務費 ＋ 販売費及び一般管理費の人件費)</t>
  </si>
  <si>
    <t>ob_03495</t>
  </si>
  <si>
    <t>1年度目-減価償却費 (売上原価の減価償却費 + 販管費の減価償却費)</t>
  </si>
  <si>
    <t>ob_03496</t>
  </si>
  <si>
    <t>1年度目-　既存事業の減価償却費</t>
  </si>
  <si>
    <t>ob_03497</t>
  </si>
  <si>
    <t>1年度目-　補助事業の減価償却費</t>
  </si>
  <si>
    <t>ob_03498</t>
  </si>
  <si>
    <t>1年度目-付加価値額 (営業利益＋人件費＋減価償却費)</t>
  </si>
  <si>
    <t>ob_03499</t>
  </si>
  <si>
    <t>1年度目-付加価値額の年平均成長率 (％)</t>
  </si>
  <si>
    <t>ob_03500</t>
  </si>
  <si>
    <t>ob_03501</t>
  </si>
  <si>
    <t>1年度目-役員数 (人)</t>
  </si>
  <si>
    <t>ob_03502</t>
  </si>
  <si>
    <t>1年度目-役員報酬 (販売費及び一般管理費のうち)</t>
  </si>
  <si>
    <t>ob_03503</t>
  </si>
  <si>
    <t>1年度目-役員賞与 (販売費及び一般管理費のうち)</t>
  </si>
  <si>
    <t>ob_03504</t>
  </si>
  <si>
    <t>1年度目-従業員数*3 (人)</t>
  </si>
  <si>
    <t>ob_03505</t>
  </si>
  <si>
    <t>ob_03506</t>
  </si>
  <si>
    <t>1年度目-従業員の給与支給総額*3</t>
  </si>
  <si>
    <t>ob_03507</t>
  </si>
  <si>
    <t>1年度目-　うち 補助事業に係る従業員の給与支給総額*5</t>
  </si>
  <si>
    <t>ob_03508</t>
  </si>
  <si>
    <t>1年度目-1人当たり給与支給総額 (従業員の給与支給総額 / 従業員数)</t>
  </si>
  <si>
    <t>ob_03509</t>
  </si>
  <si>
    <t>1年度目-1人当たり給与支給総額の年平均成長率*6 (％)</t>
  </si>
  <si>
    <t>ob_03510</t>
  </si>
  <si>
    <t>ob_03511</t>
  </si>
  <si>
    <t>1年度目-新規設備投資による支出*7</t>
  </si>
  <si>
    <t>ob_03512</t>
  </si>
  <si>
    <t>ob_03513</t>
  </si>
  <si>
    <t>ob_03514</t>
  </si>
  <si>
    <t>ob_03515</t>
  </si>
  <si>
    <t>ob_03516</t>
  </si>
  <si>
    <t>ob_03517</t>
  </si>
  <si>
    <t>2年度目</t>
    <rPh sb="2" eb="3">
      <t>ド</t>
    </rPh>
    <rPh sb="3" eb="4">
      <t>メ</t>
    </rPh>
    <phoneticPr fontId="6"/>
  </si>
  <si>
    <t>ob_03518</t>
  </si>
  <si>
    <t>ob_03519</t>
  </si>
  <si>
    <t>2年度目-売上高</t>
  </si>
  <si>
    <t>ob_03520</t>
  </si>
  <si>
    <t>2年度目-　既存事業の売上高</t>
  </si>
  <si>
    <t>ob_03521</t>
  </si>
  <si>
    <t>2年度目-　補助事業の売上高</t>
  </si>
  <si>
    <t>ob_03522</t>
  </si>
  <si>
    <t>2年度目-売上原価</t>
  </si>
  <si>
    <t>ob_03523</t>
  </si>
  <si>
    <t>2年度目-　うち 労務費*1</t>
  </si>
  <si>
    <t>ob_03524</t>
  </si>
  <si>
    <t>2年度目-　うち 減価償却費</t>
  </si>
  <si>
    <t>ob_03525</t>
  </si>
  <si>
    <t>2年度目-　既存事業の売上原価</t>
  </si>
  <si>
    <t>ob_03526</t>
  </si>
  <si>
    <t>2年度目-　　うち 既存事業の減価償却費</t>
  </si>
  <si>
    <t>ob_03527</t>
  </si>
  <si>
    <t>2年度目-　補助事業の売上原価</t>
  </si>
  <si>
    <t>ob_03528</t>
  </si>
  <si>
    <t>2年度目-　　うち 補助事業の減価償却費</t>
  </si>
  <si>
    <t>ob_03529</t>
  </si>
  <si>
    <t>2年度目-売上総利益 (売上高 - 売上原価)</t>
  </si>
  <si>
    <t>ob_03530</t>
  </si>
  <si>
    <t>2年度目-　うち 補助事業の売上総利益</t>
  </si>
  <si>
    <t>ob_03531</t>
  </si>
  <si>
    <t>2年度目-販売費及び一般管理費</t>
  </si>
  <si>
    <t>ob_03532</t>
  </si>
  <si>
    <t>2年度目-　うち 人件費*2</t>
  </si>
  <si>
    <t>ob_03533</t>
  </si>
  <si>
    <t>ob_03534</t>
  </si>
  <si>
    <t>2年度目-　うち 研究開発費</t>
  </si>
  <si>
    <t>ob_03535</t>
  </si>
  <si>
    <t>ob_03536</t>
  </si>
  <si>
    <t>2年度目-　既存事業の販売費及び一般管理費</t>
  </si>
  <si>
    <t>ob_03537</t>
  </si>
  <si>
    <t>ob_03538</t>
  </si>
  <si>
    <t>2年度目-　補助事業の販売費及び一般管理費</t>
  </si>
  <si>
    <t>ob_03539</t>
  </si>
  <si>
    <t>ob_03540</t>
  </si>
  <si>
    <t>2年度目-営業利益 (売上総利益 - 販売費及び一般管理費)</t>
  </si>
  <si>
    <t>ob_03541</t>
  </si>
  <si>
    <t>2年度目-　既存事業の営業利益</t>
  </si>
  <si>
    <t>ob_03542</t>
  </si>
  <si>
    <t>2年度目-　補助事業の営業利益</t>
  </si>
  <si>
    <t>ob_03543</t>
  </si>
  <si>
    <t>2年度目-営業外収益</t>
  </si>
  <si>
    <t>ob_03544</t>
  </si>
  <si>
    <t>2年度目-営業外費用</t>
  </si>
  <si>
    <t>ob_03545</t>
  </si>
  <si>
    <t>2年度目-経常利益 (営業利益 + 営業外収益 - 営業外費用)</t>
  </si>
  <si>
    <t>ob_03546</t>
  </si>
  <si>
    <t>ob_03547</t>
  </si>
  <si>
    <t>ob_03548</t>
  </si>
  <si>
    <t>ob_03549</t>
  </si>
  <si>
    <t>ob_03550</t>
  </si>
  <si>
    <t>ob_03551</t>
  </si>
  <si>
    <t>ob_03552</t>
  </si>
  <si>
    <t>ob_03553</t>
  </si>
  <si>
    <t>2年度目-人件費 (売上原価の労務費 ＋ 販売費及び一般管理費の人件費)</t>
  </si>
  <si>
    <t>ob_03554</t>
  </si>
  <si>
    <t>2年度目-減価償却費 (売上原価の減価償却費 + 販管費の減価償却費)</t>
  </si>
  <si>
    <t>ob_03555</t>
  </si>
  <si>
    <t>2年度目-　既存事業の減価償却費</t>
  </si>
  <si>
    <t>ob_03556</t>
  </si>
  <si>
    <t>2年度目-　補助事業の減価償却費</t>
  </si>
  <si>
    <t>ob_03557</t>
  </si>
  <si>
    <t>2年度目-付加価値額 (営業利益＋人件費＋減価償却費)</t>
  </si>
  <si>
    <t>ob_03558</t>
  </si>
  <si>
    <t>2年度目-付加価値額の年平均成長率 (％)</t>
  </si>
  <si>
    <t>ob_03559</t>
  </si>
  <si>
    <t>ob_03560</t>
  </si>
  <si>
    <t>2年度目-役員数 (人)</t>
  </si>
  <si>
    <t>ob_03561</t>
  </si>
  <si>
    <t>2年度目-役員報酬 (販売費及び一般管理費のうち)</t>
  </si>
  <si>
    <t>ob_03562</t>
  </si>
  <si>
    <t>2年度目-役員賞与 (販売費及び一般管理費のうち)</t>
  </si>
  <si>
    <t>ob_03563</t>
  </si>
  <si>
    <t>2年度目-従業員数*3 (人)</t>
  </si>
  <si>
    <t>ob_03564</t>
  </si>
  <si>
    <t>ob_03565</t>
  </si>
  <si>
    <t>2年度目-従業員の給与支給総額*3</t>
  </si>
  <si>
    <t>ob_03566</t>
  </si>
  <si>
    <t>2年度目-　うち 補助事業に係る従業員の給与支給総額*5</t>
  </si>
  <si>
    <t>ob_03567</t>
  </si>
  <si>
    <t>2年度目-1人当たり給与支給総額 (従業員の給与支給総額 / 従業員数)</t>
  </si>
  <si>
    <t>ob_03568</t>
  </si>
  <si>
    <t>2年度目-1人当たり給与支給総額の年平均成長率*6 (％)</t>
  </si>
  <si>
    <t>ob_03569</t>
  </si>
  <si>
    <t>ob_03570</t>
  </si>
  <si>
    <t>2年度目-新規設備投資による支出*7</t>
  </si>
  <si>
    <t>ob_03571</t>
  </si>
  <si>
    <t>ob_03572</t>
  </si>
  <si>
    <t>ob_03573</t>
  </si>
  <si>
    <t>ob_03574</t>
  </si>
  <si>
    <t>ob_03575</t>
  </si>
  <si>
    <t>ob_03576</t>
  </si>
  <si>
    <t>3年度目</t>
    <rPh sb="2" eb="3">
      <t>ド</t>
    </rPh>
    <rPh sb="3" eb="4">
      <t>メ</t>
    </rPh>
    <phoneticPr fontId="6"/>
  </si>
  <si>
    <t>ob_03577</t>
  </si>
  <si>
    <t>ob_03578</t>
  </si>
  <si>
    <t>3年度目-売上高</t>
  </si>
  <si>
    <t>ob_03579</t>
  </si>
  <si>
    <t>3年度目-　既存事業の売上高</t>
  </si>
  <si>
    <t>ob_03580</t>
  </si>
  <si>
    <t>3年度目-　補助事業の売上高</t>
  </si>
  <si>
    <t>ob_03581</t>
  </si>
  <si>
    <t>3年度目-売上原価</t>
  </si>
  <si>
    <t>ob_03582</t>
  </si>
  <si>
    <t>3年度目-　うち 労務費*1</t>
  </si>
  <si>
    <t>ob_03583</t>
  </si>
  <si>
    <t>3年度目-　うち 減価償却費</t>
  </si>
  <si>
    <t>ob_03584</t>
  </si>
  <si>
    <t>3年度目-　既存事業の売上原価</t>
  </si>
  <si>
    <t>ob_03585</t>
  </si>
  <si>
    <t>3年度目-　　うち 既存事業の減価償却費</t>
  </si>
  <si>
    <t>ob_03586</t>
  </si>
  <si>
    <t>3年度目-　補助事業の売上原価</t>
  </si>
  <si>
    <t>ob_03587</t>
  </si>
  <si>
    <t>3年度目-　　うち 補助事業の減価償却費</t>
  </si>
  <si>
    <t>ob_03588</t>
  </si>
  <si>
    <t>3年度目-売上総利益 (売上高 - 売上原価)</t>
  </si>
  <si>
    <t>ob_03589</t>
  </si>
  <si>
    <t>3年度目-　うち 補助事業の売上総利益</t>
  </si>
  <si>
    <t>ob_03590</t>
  </si>
  <si>
    <t>3年度目-販売費及び一般管理費</t>
  </si>
  <si>
    <t>ob_03591</t>
  </si>
  <si>
    <t>3年度目-　うち 人件費*2</t>
  </si>
  <si>
    <t>ob_03592</t>
  </si>
  <si>
    <t>ob_03593</t>
  </si>
  <si>
    <t>3年度目-　うち 研究開発費</t>
  </si>
  <si>
    <t>ob_03594</t>
  </si>
  <si>
    <t>ob_03595</t>
  </si>
  <si>
    <t>3年度目-　既存事業の販売費及び一般管理費</t>
  </si>
  <si>
    <t>ob_03596</t>
  </si>
  <si>
    <t>ob_03597</t>
  </si>
  <si>
    <t>3年度目-　補助事業の販売費及び一般管理費</t>
  </si>
  <si>
    <t>ob_03598</t>
  </si>
  <si>
    <t>ob_03599</t>
  </si>
  <si>
    <t>3年度目-営業利益 (売上総利益 - 販売費及び一般管理費)</t>
  </si>
  <si>
    <t>ob_03600</t>
  </si>
  <si>
    <t>3年度目-　既存事業の営業利益</t>
  </si>
  <si>
    <t>ob_03601</t>
  </si>
  <si>
    <t>3年度目-　補助事業の営業利益</t>
  </si>
  <si>
    <t>ob_03602</t>
  </si>
  <si>
    <t>3年度目-営業外収益</t>
  </si>
  <si>
    <t>ob_03603</t>
  </si>
  <si>
    <t>3年度目-営業外費用</t>
  </si>
  <si>
    <t>ob_03604</t>
  </si>
  <si>
    <t>3年度目-経常利益 (営業利益 + 営業外収益 - 営業外費用)</t>
  </si>
  <si>
    <t>ob_03605</t>
  </si>
  <si>
    <t>ob_03606</t>
  </si>
  <si>
    <t>ob_03607</t>
  </si>
  <si>
    <t>ob_03608</t>
  </si>
  <si>
    <t>ob_03609</t>
  </si>
  <si>
    <t>ob_03610</t>
  </si>
  <si>
    <t>ob_03611</t>
  </si>
  <si>
    <t>ob_03612</t>
  </si>
  <si>
    <t>3年度目-人件費 (売上原価の労務費 ＋ 販売費及び一般管理費の人件費)</t>
  </si>
  <si>
    <t>ob_03613</t>
  </si>
  <si>
    <t>3年度目-減価償却費 (売上原価の減価償却費 + 販管費の減価償却費)</t>
  </si>
  <si>
    <t>ob_03614</t>
  </si>
  <si>
    <t>3年度目-　既存事業の減価償却費</t>
  </si>
  <si>
    <t>ob_03615</t>
  </si>
  <si>
    <t>3年度目-　補助事業の減価償却費</t>
  </si>
  <si>
    <t>ob_03616</t>
  </si>
  <si>
    <t>3年度目-付加価値額 (営業利益＋人件費＋減価償却費)</t>
  </si>
  <si>
    <t>ob_03617</t>
  </si>
  <si>
    <t>3年度目-付加価値額の年平均成長率 (％)</t>
  </si>
  <si>
    <t>ob_03618</t>
  </si>
  <si>
    <t>ob_03619</t>
  </si>
  <si>
    <t>3年度目-役員数 (人)</t>
  </si>
  <si>
    <t>ob_03620</t>
  </si>
  <si>
    <t>3年度目-役員報酬 (販売費及び一般管理費のうち)</t>
  </si>
  <si>
    <t>ob_03621</t>
  </si>
  <si>
    <t>3年度目-役員賞与 (販売費及び一般管理費のうち)</t>
  </si>
  <si>
    <t>ob_03622</t>
  </si>
  <si>
    <t>3年度目-従業員数*3 (人)</t>
  </si>
  <si>
    <t>ob_03623</t>
  </si>
  <si>
    <t>ob_03624</t>
  </si>
  <si>
    <t>3年度目-従業員の給与支給総額*3</t>
  </si>
  <si>
    <t>ob_03625</t>
  </si>
  <si>
    <t>3年度目-　うち 補助事業に係る従業員の給与支給総額*5</t>
  </si>
  <si>
    <t>ob_03626</t>
  </si>
  <si>
    <t>3年度目-1人当たり給与支給総額 (従業員の給与支給総額 / 従業員数)</t>
  </si>
  <si>
    <t>ob_03627</t>
  </si>
  <si>
    <t>3年度目-1人当たり給与支給総額の年平均成長率*6 (％)</t>
  </si>
  <si>
    <t>ob_03628</t>
  </si>
  <si>
    <t>ob_03629</t>
  </si>
  <si>
    <t>3年度目-新規設備投資による支出*7</t>
  </si>
  <si>
    <t>ob_03630</t>
  </si>
  <si>
    <t>ob_03631</t>
  </si>
  <si>
    <t>ob_03632</t>
  </si>
  <si>
    <t>ob_03633</t>
  </si>
  <si>
    <t>ob_03634</t>
  </si>
  <si>
    <t>ob_03635</t>
  </si>
  <si>
    <t>4年度目</t>
    <rPh sb="2" eb="3">
      <t>ド</t>
    </rPh>
    <rPh sb="3" eb="4">
      <t>メ</t>
    </rPh>
    <phoneticPr fontId="6"/>
  </si>
  <si>
    <t>ob_03636</t>
  </si>
  <si>
    <t>ob_03637</t>
  </si>
  <si>
    <t>4年度目-売上高</t>
  </si>
  <si>
    <t>ob_03638</t>
  </si>
  <si>
    <t>4年度目-　既存事業の売上高</t>
  </si>
  <si>
    <t>ob_03639</t>
  </si>
  <si>
    <t>4年度目-　補助事業の売上高</t>
  </si>
  <si>
    <t>ob_03640</t>
  </si>
  <si>
    <t>4年度目-売上原価</t>
  </si>
  <si>
    <t>ob_03641</t>
  </si>
  <si>
    <t>4年度目-　うち 労務費*1</t>
  </si>
  <si>
    <t>ob_03642</t>
  </si>
  <si>
    <t>4年度目-　うち 減価償却費</t>
  </si>
  <si>
    <t>ob_03643</t>
  </si>
  <si>
    <t>4年度目-　既存事業の売上原価</t>
  </si>
  <si>
    <t>ob_03644</t>
  </si>
  <si>
    <t>4年度目-　　うち 既存事業の減価償却費</t>
  </si>
  <si>
    <t>ob_03645</t>
  </si>
  <si>
    <t>4年度目-　補助事業の売上原価</t>
  </si>
  <si>
    <t>ob_03646</t>
  </si>
  <si>
    <t>4年度目-　　うち 補助事業の減価償却費</t>
  </si>
  <si>
    <t>ob_03647</t>
  </si>
  <si>
    <t>4年度目-売上総利益 (売上高 - 売上原価)</t>
  </si>
  <si>
    <t>ob_03648</t>
  </si>
  <si>
    <t>4年度目-　うち 補助事業の売上総利益</t>
  </si>
  <si>
    <t>ob_03649</t>
  </si>
  <si>
    <t>4年度目-販売費及び一般管理費</t>
  </si>
  <si>
    <t>ob_03650</t>
  </si>
  <si>
    <t>4年度目-　うち 人件費*2</t>
  </si>
  <si>
    <t>ob_03651</t>
  </si>
  <si>
    <t>ob_03652</t>
  </si>
  <si>
    <t>4年度目-　うち 研究開発費</t>
  </si>
  <si>
    <t>ob_03653</t>
  </si>
  <si>
    <t>ob_03654</t>
  </si>
  <si>
    <t>4年度目-　既存事業の販売費及び一般管理費</t>
  </si>
  <si>
    <t>ob_03655</t>
  </si>
  <si>
    <t>ob_03656</t>
  </si>
  <si>
    <t>4年度目-　補助事業の販売費及び一般管理費</t>
  </si>
  <si>
    <t>ob_03657</t>
  </si>
  <si>
    <t>ob_03658</t>
  </si>
  <si>
    <t>4年度目-営業利益 (売上総利益 - 販売費及び一般管理費)</t>
  </si>
  <si>
    <t>ob_03659</t>
  </si>
  <si>
    <t>4年度目-　既存事業の営業利益</t>
  </si>
  <si>
    <t>ob_03660</t>
  </si>
  <si>
    <t>4年度目-　補助事業の営業利益</t>
  </si>
  <si>
    <t>ob_03661</t>
  </si>
  <si>
    <t>4年度目-営業外収益</t>
  </si>
  <si>
    <t>ob_03662</t>
  </si>
  <si>
    <t>4年度目-営業外費用</t>
  </si>
  <si>
    <t>ob_03663</t>
  </si>
  <si>
    <t>4年度目-経常利益 (営業利益 + 営業外収益 - 営業外費用)</t>
  </si>
  <si>
    <t>ob_03664</t>
  </si>
  <si>
    <t>ob_03665</t>
  </si>
  <si>
    <t>ob_03666</t>
  </si>
  <si>
    <t>ob_03667</t>
  </si>
  <si>
    <t>ob_03668</t>
  </si>
  <si>
    <t>ob_03669</t>
  </si>
  <si>
    <t>ob_03670</t>
  </si>
  <si>
    <t>ob_03671</t>
  </si>
  <si>
    <t>4年度目-人件費 (売上原価の労務費 ＋ 販売費及び一般管理費の人件費)</t>
  </si>
  <si>
    <t>ob_03672</t>
  </si>
  <si>
    <t>4年度目-減価償却費 (売上原価の減価償却費 + 販管費の減価償却費)</t>
  </si>
  <si>
    <t>ob_03673</t>
  </si>
  <si>
    <t>4年度目-　既存事業の減価償却費</t>
  </si>
  <si>
    <t>ob_03674</t>
  </si>
  <si>
    <t>4年度目-　補助事業の減価償却費</t>
  </si>
  <si>
    <t>ob_03675</t>
  </si>
  <si>
    <t>4年度目-付加価値額 (営業利益＋人件費＋減価償却費)</t>
  </si>
  <si>
    <t>ob_03676</t>
  </si>
  <si>
    <t>4年度目-付加価値額の年平均成長率 (％)</t>
  </si>
  <si>
    <t>ob_03677</t>
  </si>
  <si>
    <t>ob_03678</t>
  </si>
  <si>
    <t>4年度目-役員数 (人)</t>
  </si>
  <si>
    <t>ob_03679</t>
  </si>
  <si>
    <t>4年度目-役員報酬 (販売費及び一般管理費のうち)</t>
  </si>
  <si>
    <t>ob_03680</t>
  </si>
  <si>
    <t>4年度目-役員賞与 (販売費及び一般管理費のうち)</t>
  </si>
  <si>
    <t>ob_03681</t>
  </si>
  <si>
    <t>4年度目-従業員数*3 (人)</t>
  </si>
  <si>
    <t>ob_03682</t>
  </si>
  <si>
    <t>ob_03683</t>
  </si>
  <si>
    <t>4年度目-従業員の給与支給総額*3</t>
  </si>
  <si>
    <t>ob_03684</t>
  </si>
  <si>
    <t>4年度目-　うち 補助事業に係る従業員の給与支給総額*5</t>
  </si>
  <si>
    <t>ob_03685</t>
  </si>
  <si>
    <t>4年度目-1人当たり給与支給総額 (従業員の給与支給総額 / 従業員数)</t>
  </si>
  <si>
    <t>ob_03686</t>
  </si>
  <si>
    <t>4年度目-1人当たり給与支給総額の年平均成長率*6 (％)</t>
  </si>
  <si>
    <t>ob_03687</t>
  </si>
  <si>
    <t>ob_03688</t>
  </si>
  <si>
    <t>4年度目-新規設備投資による支出*7</t>
  </si>
  <si>
    <t>ob_03689</t>
  </si>
  <si>
    <t>ob_03690</t>
  </si>
  <si>
    <t>ob_03691</t>
  </si>
  <si>
    <t>ob_03692</t>
  </si>
  <si>
    <t>ob_03693</t>
  </si>
  <si>
    <t>ob_03694</t>
  </si>
  <si>
    <t>5年度目</t>
    <rPh sb="2" eb="3">
      <t>ド</t>
    </rPh>
    <rPh sb="3" eb="4">
      <t>メ</t>
    </rPh>
    <phoneticPr fontId="6"/>
  </si>
  <si>
    <t>ob_03695</t>
  </si>
  <si>
    <t>ob_03696</t>
  </si>
  <si>
    <t>5年度目-売上高</t>
  </si>
  <si>
    <t>ob_03697</t>
  </si>
  <si>
    <t>5年度目-　既存事業の売上高</t>
  </si>
  <si>
    <t>ob_03698</t>
  </si>
  <si>
    <t>5年度目-　補助事業の売上高</t>
  </si>
  <si>
    <t>ob_03699</t>
  </si>
  <si>
    <t>5年度目-売上原価</t>
  </si>
  <si>
    <t>ob_03700</t>
  </si>
  <si>
    <t>5年度目-　うち 労務費*1</t>
  </si>
  <si>
    <t>ob_03701</t>
  </si>
  <si>
    <t>5年度目-　うち 減価償却費</t>
  </si>
  <si>
    <t>ob_03702</t>
  </si>
  <si>
    <t>5年度目-　既存事業の売上原価</t>
  </si>
  <si>
    <t>ob_03703</t>
  </si>
  <si>
    <t>5年度目-　　うち 既存事業の減価償却費</t>
  </si>
  <si>
    <t>ob_03704</t>
  </si>
  <si>
    <t>5年度目-　補助事業の売上原価</t>
  </si>
  <si>
    <t>ob_03705</t>
  </si>
  <si>
    <t>5年度目-　　うち 補助事業の減価償却費</t>
  </si>
  <si>
    <t>ob_03706</t>
  </si>
  <si>
    <t>5年度目-売上総利益 (売上高 - 売上原価)</t>
  </si>
  <si>
    <t>ob_03707</t>
  </si>
  <si>
    <t>5年度目-　うち 補助事業の売上総利益</t>
  </si>
  <si>
    <t>ob_03708</t>
  </si>
  <si>
    <t>5年度目-販売費及び一般管理費</t>
  </si>
  <si>
    <t>ob_03709</t>
  </si>
  <si>
    <t>5年度目-　うち 人件費*2</t>
  </si>
  <si>
    <t>ob_03710</t>
  </si>
  <si>
    <t>ob_03711</t>
  </si>
  <si>
    <t>5年度目-　うち 研究開発費</t>
  </si>
  <si>
    <t>ob_03712</t>
  </si>
  <si>
    <t>ob_03713</t>
  </si>
  <si>
    <t>5年度目-　既存事業の販売費及び一般管理費</t>
  </si>
  <si>
    <t>ob_03714</t>
  </si>
  <si>
    <t>ob_03715</t>
  </si>
  <si>
    <t>5年度目-　補助事業の販売費及び一般管理費</t>
  </si>
  <si>
    <t>ob_03716</t>
  </si>
  <si>
    <t>ob_03717</t>
  </si>
  <si>
    <t>5年度目-営業利益 (売上総利益 - 販売費及び一般管理費)</t>
  </si>
  <si>
    <t>ob_03718</t>
  </si>
  <si>
    <t>5年度目-　既存事業の営業利益</t>
  </si>
  <si>
    <t>ob_03719</t>
  </si>
  <si>
    <t>5年度目-　補助事業の営業利益</t>
  </si>
  <si>
    <t>ob_03720</t>
  </si>
  <si>
    <t>5年度目-営業外収益</t>
  </si>
  <si>
    <t>ob_03721</t>
  </si>
  <si>
    <t>5年度目-営業外費用</t>
  </si>
  <si>
    <t>ob_03722</t>
  </si>
  <si>
    <t>5年度目-経常利益 (営業利益 + 営業外収益 - 営業外費用)</t>
  </si>
  <si>
    <t>ob_03723</t>
  </si>
  <si>
    <t>ob_03724</t>
  </si>
  <si>
    <t>ob_03725</t>
  </si>
  <si>
    <t>ob_03726</t>
  </si>
  <si>
    <t>ob_03727</t>
  </si>
  <si>
    <t>ob_03728</t>
  </si>
  <si>
    <t>ob_03729</t>
  </si>
  <si>
    <t>ob_03730</t>
  </si>
  <si>
    <t>5年度目-人件費 (売上原価の労務費 ＋ 販売費及び一般管理費の人件費)</t>
  </si>
  <si>
    <t>ob_03731</t>
  </si>
  <si>
    <t>5年度目-減価償却費 (売上原価の減価償却費 + 販管費の減価償却費)</t>
  </si>
  <si>
    <t>ob_03732</t>
  </si>
  <si>
    <t>5年度目-　既存事業の減価償却費</t>
  </si>
  <si>
    <t>ob_03733</t>
  </si>
  <si>
    <t>5年度目-　補助事業の減価償却費</t>
  </si>
  <si>
    <t>ob_03734</t>
  </si>
  <si>
    <t>5年度目-付加価値額 (営業利益＋人件費＋減価償却費)</t>
  </si>
  <si>
    <t>ob_03735</t>
  </si>
  <si>
    <t>5年度目-付加価値額の年平均成長率 (％)</t>
  </si>
  <si>
    <t>ob_03736</t>
  </si>
  <si>
    <t>ob_03737</t>
  </si>
  <si>
    <t>5年度目-役員数 (人)</t>
  </si>
  <si>
    <t>ob_03738</t>
  </si>
  <si>
    <t>5年度目-役員報酬 (販売費及び一般管理費のうち)</t>
  </si>
  <si>
    <t>ob_03739</t>
  </si>
  <si>
    <t>5年度目-役員賞与 (販売費及び一般管理費のうち)</t>
  </si>
  <si>
    <t>ob_03740</t>
  </si>
  <si>
    <t>5年度目-従業員数*3 (人)</t>
  </si>
  <si>
    <t>ob_03741</t>
  </si>
  <si>
    <t>ob_03742</t>
  </si>
  <si>
    <t>5年度目-従業員の給与支給総額*3</t>
  </si>
  <si>
    <t>ob_03743</t>
  </si>
  <si>
    <t>5年度目-　うち 補助事業に係る従業員の給与支給総額*5</t>
  </si>
  <si>
    <t>ob_03744</t>
  </si>
  <si>
    <t>5年度目-1人当たり給与支給総額 (従業員の給与支給総額 / 従業員数)</t>
  </si>
  <si>
    <t>ob_03745</t>
  </si>
  <si>
    <t>5年度目-1人当たり給与支給総額の年平均成長率*6 (％)</t>
  </si>
  <si>
    <t>ob_03746</t>
  </si>
  <si>
    <t>ob_03747</t>
  </si>
  <si>
    <t>5年度目-新規設備投資による支出*7</t>
  </si>
  <si>
    <t>ob_03748</t>
  </si>
  <si>
    <t>ob_03749</t>
  </si>
  <si>
    <t>ob_03750</t>
  </si>
  <si>
    <t>ob_03751</t>
  </si>
  <si>
    <t>ob_03752</t>
  </si>
  <si>
    <t>決算書等の提出可能期数</t>
    <rPh sb="0" eb="3">
      <t>ケッサンショ</t>
    </rPh>
    <rPh sb="3" eb="4">
      <t>トウ</t>
    </rPh>
    <rPh sb="5" eb="7">
      <t>テイシュツ</t>
    </rPh>
    <rPh sb="7" eb="9">
      <t>カノウ</t>
    </rPh>
    <rPh sb="9" eb="11">
      <t>キスウ</t>
    </rPh>
    <phoneticPr fontId="9"/>
  </si>
  <si>
    <t>NULL</t>
  </si>
  <si>
    <t>ob_03753</t>
  </si>
  <si>
    <t>(直近の事業年度)決算期間の月数</t>
    <rPh sb="1" eb="3">
      <t>チョッキン</t>
    </rPh>
    <rPh sb="4" eb="6">
      <t>ジギョウ</t>
    </rPh>
    <rPh sb="6" eb="8">
      <t>ネンド</t>
    </rPh>
    <rPh sb="9" eb="11">
      <t>ケッサン</t>
    </rPh>
    <rPh sb="11" eb="13">
      <t>キカン</t>
    </rPh>
    <rPh sb="14" eb="16">
      <t>ツキスウ</t>
    </rPh>
    <phoneticPr fontId="9"/>
  </si>
  <si>
    <t>ob_02647</t>
  </si>
  <si>
    <t>事業計画期間</t>
  </si>
  <si>
    <t>ob_01055</t>
  </si>
  <si>
    <t>賃上げ特例要件適用有無</t>
  </si>
  <si>
    <t>ob_01051</t>
  </si>
  <si>
    <t>付加価値額目標値（％）</t>
  </si>
  <si>
    <t>ob_03756</t>
  </si>
  <si>
    <t>(足下の賃上げ)一人当たりの給与支給総額目標値 (%)</t>
  </si>
  <si>
    <t>ob_01052</t>
  </si>
  <si>
    <t>一人当たりの給与支給総額目標値（％）</t>
  </si>
  <si>
    <t>ob_03755</t>
  </si>
  <si>
    <t>事業計画期間1年あたりの補助事業で新たに製造等する製品等の売上高見込み額(税抜)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</si>
</sst>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m&quot;月&quot;"/>
    <numFmt numFmtId="177" formatCode="#,##0.0;[Red]\-#,##0.0"/>
    <numFmt numFmtId="178" formatCode="&quot;¥&quot;#,##0_);[Red]\(&quot;¥&quot;#,##0\)"/>
    <numFmt numFmtId="179" formatCode="0.0"/>
    <numFmt numFmtId="180" formatCode="0.00_);[Red]\(0.00\)"/>
    <numFmt numFmtId="181" formatCode="0_);[Red]\(0\)"/>
  </numFmts>
  <fonts count="91">
    <font>
      <sz val="11"/>
      <color theme="1"/>
      <name val="Meiryo UI"/>
      <family val="2"/>
      <scheme val="minor"/>
    </font>
    <font>
      <sz val="11"/>
      <color theme="1"/>
      <name val="Meiryo UI"/>
      <family val="2"/>
      <charset val="128"/>
      <scheme val="minor"/>
    </font>
    <font>
      <sz val="11"/>
      <color theme="1"/>
      <name val="Meiryo UI"/>
      <family val="2"/>
      <charset val="128"/>
      <scheme val="minor"/>
    </font>
    <font>
      <sz val="10"/>
      <color theme="1"/>
      <name val="Meiryo UI"/>
      <family val="3"/>
      <charset val="128"/>
    </font>
    <font>
      <sz val="6"/>
      <name val="Meiryo UI"/>
      <family val="3"/>
      <charset val="128"/>
      <scheme val="minor"/>
    </font>
    <font>
      <sz val="10"/>
      <color theme="0" tint="-0.14999847407452621"/>
      <name val="Meiryo UI"/>
      <family val="3"/>
      <charset val="128"/>
    </font>
    <font>
      <sz val="11"/>
      <color theme="1"/>
      <name val="Meiryo UI"/>
      <family val="2"/>
      <scheme val="minor"/>
    </font>
    <font>
      <sz val="12"/>
      <color theme="1"/>
      <name val="Meiryo UI"/>
      <family val="3"/>
      <charset val="128"/>
    </font>
    <font>
      <sz val="16"/>
      <color theme="1"/>
      <name val="Meiryo UI"/>
      <family val="3"/>
      <charset val="128"/>
    </font>
    <font>
      <sz val="16"/>
      <color rgb="FF0070C0"/>
      <name val="Meiryo UI"/>
      <family val="3"/>
      <charset val="128"/>
    </font>
    <font>
      <b/>
      <sz val="16"/>
      <color theme="0"/>
      <name val="Meiryo UI"/>
      <family val="3"/>
      <charset val="128"/>
    </font>
    <font>
      <b/>
      <sz val="16"/>
      <color theme="1"/>
      <name val="Meiryo UI"/>
      <family val="3"/>
      <charset val="128"/>
    </font>
    <font>
      <b/>
      <sz val="16"/>
      <color theme="4"/>
      <name val="Meiryo UI"/>
      <family val="3"/>
      <charset val="128"/>
    </font>
    <font>
      <sz val="11"/>
      <color theme="4"/>
      <name val="Meiryo UI"/>
      <family val="3"/>
      <charset val="128"/>
      <scheme val="minor"/>
    </font>
    <font>
      <b/>
      <sz val="16"/>
      <name val="Meiryo UI"/>
      <family val="3"/>
      <charset val="128"/>
    </font>
    <font>
      <b/>
      <sz val="12"/>
      <color theme="1"/>
      <name val="Meiryo UI"/>
      <family val="3"/>
      <charset val="128"/>
    </font>
    <font>
      <b/>
      <sz val="12"/>
      <color theme="0"/>
      <name val="Meiryo UI"/>
      <family val="3"/>
      <charset val="128"/>
    </font>
    <font>
      <b/>
      <sz val="14"/>
      <color theme="0"/>
      <name val="Meiryo UI"/>
      <family val="3"/>
      <charset val="128"/>
      <scheme val="minor"/>
    </font>
    <font>
      <sz val="11"/>
      <color theme="0"/>
      <name val="Meiryo UI"/>
      <family val="3"/>
      <charset val="128"/>
      <scheme val="minor"/>
    </font>
    <font>
      <b/>
      <sz val="11"/>
      <color theme="0"/>
      <name val="Meiryo UI"/>
      <family val="3"/>
      <charset val="128"/>
      <scheme val="minor"/>
    </font>
    <font>
      <sz val="11"/>
      <color theme="1"/>
      <name val="Meiryo UI"/>
      <family val="3"/>
      <charset val="128"/>
    </font>
    <font>
      <b/>
      <sz val="14"/>
      <color theme="4"/>
      <name val="Meiryo UI"/>
      <family val="3"/>
      <charset val="128"/>
    </font>
    <font>
      <sz val="6"/>
      <name val="Meiryo UI"/>
      <family val="2"/>
      <charset val="128"/>
      <scheme val="minor"/>
    </font>
    <font>
      <b/>
      <sz val="11"/>
      <color theme="1"/>
      <name val="Meiryo UI"/>
      <family val="3"/>
      <charset val="128"/>
    </font>
    <font>
      <b/>
      <sz val="11"/>
      <color theme="1" tint="0.249977111117893"/>
      <name val="Meiryo UI"/>
      <family val="3"/>
      <charset val="128"/>
      <scheme val="minor"/>
    </font>
    <font>
      <sz val="11"/>
      <color theme="1" tint="0.249977111117893"/>
      <name val="Meiryo UI"/>
      <family val="3"/>
      <charset val="128"/>
      <scheme val="minor"/>
    </font>
    <font>
      <sz val="11"/>
      <name val="Meiryo UI"/>
      <family val="3"/>
      <charset val="128"/>
      <scheme val="minor"/>
    </font>
    <font>
      <b/>
      <sz val="11"/>
      <color theme="4"/>
      <name val="Meiryo UI"/>
      <family val="3"/>
      <charset val="128"/>
      <scheme val="minor"/>
    </font>
    <font>
      <sz val="11"/>
      <color rgb="FF0070C0"/>
      <name val="Meiryo UI"/>
      <family val="2"/>
      <scheme val="minor"/>
    </font>
    <font>
      <sz val="11"/>
      <color theme="1" tint="0.499984740745262"/>
      <name val="Meiryo UI"/>
      <family val="2"/>
      <scheme val="minor"/>
    </font>
    <font>
      <sz val="11"/>
      <color theme="1" tint="0.499984740745262"/>
      <name val="Meiryo UI"/>
      <family val="3"/>
      <charset val="128"/>
      <scheme val="minor"/>
    </font>
    <font>
      <sz val="11"/>
      <name val="Meiryo UI"/>
      <family val="2"/>
      <scheme val="minor"/>
    </font>
    <font>
      <sz val="16"/>
      <color theme="0"/>
      <name val="Meiryo UI"/>
      <family val="3"/>
      <charset val="128"/>
    </font>
    <font>
      <b/>
      <sz val="11"/>
      <name val="Meiryo UI"/>
      <family val="3"/>
      <charset val="128"/>
      <scheme val="minor"/>
    </font>
    <font>
      <b/>
      <sz val="11"/>
      <color theme="1"/>
      <name val="Meiryo UI"/>
      <family val="3"/>
      <charset val="128"/>
      <scheme val="minor"/>
    </font>
    <font>
      <sz val="11"/>
      <color theme="4" tint="-0.249977111117893"/>
      <name val="Meiryo UI"/>
      <family val="3"/>
      <charset val="128"/>
      <scheme val="minor"/>
    </font>
    <font>
      <b/>
      <sz val="11"/>
      <color theme="4" tint="-0.249977111117893"/>
      <name val="Meiryo UI"/>
      <family val="3"/>
      <charset val="128"/>
      <scheme val="minor"/>
    </font>
    <font>
      <sz val="11"/>
      <color theme="4" tint="-0.249977111117893"/>
      <name val="Segoe UI Symbol"/>
      <family val="3"/>
    </font>
    <font>
      <i/>
      <sz val="11"/>
      <color theme="1"/>
      <name val="Meiryo UI"/>
      <family val="3"/>
      <charset val="128"/>
      <scheme val="minor"/>
    </font>
    <font>
      <sz val="11"/>
      <color theme="1"/>
      <name val="Meiryo UI"/>
      <family val="3"/>
      <charset val="128"/>
      <scheme val="minor"/>
    </font>
    <font>
      <b/>
      <sz val="11"/>
      <color rgb="FFFF0000"/>
      <name val="Meiryo UI"/>
      <family val="3"/>
      <charset val="128"/>
      <scheme val="minor"/>
    </font>
    <font>
      <sz val="11"/>
      <color theme="0" tint="-0.499984740745262"/>
      <name val="Meiryo UI"/>
      <family val="3"/>
      <charset val="128"/>
      <scheme val="minor"/>
    </font>
    <font>
      <sz val="12"/>
      <color theme="0"/>
      <name val="Meiryo UI"/>
      <family val="3"/>
      <charset val="128"/>
    </font>
    <font>
      <sz val="16"/>
      <name val="Meiryo UI"/>
      <family val="3"/>
      <charset val="128"/>
    </font>
    <font>
      <b/>
      <sz val="16"/>
      <color rgb="FF0070C0"/>
      <name val="Meiryo UI"/>
      <family val="3"/>
      <charset val="128"/>
    </font>
    <font>
      <sz val="11"/>
      <color theme="1"/>
      <name val="Meiryo UI"/>
      <family val="3"/>
      <charset val="128"/>
      <scheme val="major"/>
    </font>
    <font>
      <sz val="11"/>
      <color rgb="FFFF0000"/>
      <name val="Meiryo UI"/>
      <family val="3"/>
      <charset val="128"/>
      <scheme val="major"/>
    </font>
    <font>
      <sz val="16"/>
      <color theme="1"/>
      <name val="Meiryo UI"/>
      <family val="3"/>
      <charset val="128"/>
      <scheme val="major"/>
    </font>
    <font>
      <sz val="16"/>
      <color theme="3"/>
      <name val="Meiryo UI"/>
      <family val="3"/>
      <charset val="128"/>
      <scheme val="major"/>
    </font>
    <font>
      <b/>
      <sz val="16"/>
      <color theme="0"/>
      <name val="Meiryo UI"/>
      <family val="3"/>
      <charset val="128"/>
      <scheme val="major"/>
    </font>
    <font>
      <sz val="16"/>
      <color theme="0"/>
      <name val="Meiryo UI"/>
      <family val="3"/>
      <charset val="128"/>
      <scheme val="major"/>
    </font>
    <font>
      <sz val="16"/>
      <color rgb="FF0070C0"/>
      <name val="Meiryo UI"/>
      <family val="3"/>
      <charset val="128"/>
      <scheme val="major"/>
    </font>
    <font>
      <b/>
      <sz val="16"/>
      <color rgb="FF0070C0"/>
      <name val="Meiryo UI"/>
      <family val="3"/>
      <charset val="128"/>
      <scheme val="major"/>
    </font>
    <font>
      <sz val="16"/>
      <name val="Meiryo UI"/>
      <family val="3"/>
      <charset val="128"/>
      <scheme val="major"/>
    </font>
    <font>
      <sz val="12"/>
      <color theme="1"/>
      <name val="Meiryo UI"/>
      <family val="3"/>
      <charset val="128"/>
      <scheme val="major"/>
    </font>
    <font>
      <b/>
      <sz val="16"/>
      <name val="Meiryo UI"/>
      <family val="3"/>
      <charset val="128"/>
      <scheme val="major"/>
    </font>
    <font>
      <b/>
      <vertAlign val="superscript"/>
      <sz val="16"/>
      <name val="Meiryo UI"/>
      <family val="3"/>
      <charset val="128"/>
      <scheme val="major"/>
    </font>
    <font>
      <sz val="12"/>
      <name val="Meiryo UI"/>
      <family val="3"/>
      <charset val="128"/>
      <scheme val="major"/>
    </font>
    <font>
      <vertAlign val="superscript"/>
      <sz val="16"/>
      <color theme="1"/>
      <name val="Meiryo UI"/>
      <family val="3"/>
      <charset val="128"/>
    </font>
    <font>
      <sz val="10"/>
      <name val="Meiryo UI"/>
      <family val="3"/>
      <charset val="128"/>
    </font>
    <font>
      <sz val="12"/>
      <color rgb="FFFFFF00"/>
      <name val="Meiryo UI"/>
      <family val="3"/>
      <charset val="128"/>
    </font>
    <font>
      <b/>
      <sz val="11"/>
      <color theme="5"/>
      <name val="Meiryo UI"/>
      <family val="3"/>
      <charset val="128"/>
      <scheme val="minor"/>
    </font>
    <font>
      <b/>
      <sz val="16"/>
      <color rgb="FF000000"/>
      <name val="Meiryo UI"/>
      <family val="3"/>
      <charset val="128"/>
      <scheme val="major"/>
    </font>
    <font>
      <sz val="12"/>
      <color rgb="FF000000"/>
      <name val="Meiryo UI"/>
      <family val="3"/>
      <charset val="128"/>
      <scheme val="major"/>
    </font>
    <font>
      <sz val="10"/>
      <color rgb="FFFFFFFF"/>
      <name val="Meiryo UI"/>
      <family val="3"/>
      <charset val="128"/>
    </font>
    <font>
      <b/>
      <sz val="12"/>
      <color rgb="FFFFFFFF"/>
      <name val="Meiryo UI"/>
      <family val="3"/>
      <charset val="128"/>
    </font>
    <font>
      <sz val="12"/>
      <color rgb="FFFFFFFF"/>
      <name val="Meiryo UI"/>
      <family val="3"/>
      <charset val="128"/>
    </font>
    <font>
      <u/>
      <sz val="11"/>
      <color theme="10"/>
      <name val="Meiryo UI"/>
      <family val="2"/>
      <scheme val="minor"/>
    </font>
    <font>
      <u/>
      <sz val="11"/>
      <color theme="10"/>
      <name val="Meiryo UI"/>
      <family val="3"/>
      <charset val="128"/>
      <scheme val="minor"/>
    </font>
    <font>
      <sz val="10"/>
      <color rgb="FF000000"/>
      <name val="Meiryo UI"/>
      <family val="3"/>
      <charset val="128"/>
    </font>
    <font>
      <sz val="10"/>
      <color theme="1"/>
      <name val="Meiryo UI"/>
      <family val="3"/>
      <charset val="128"/>
      <scheme val="minor"/>
    </font>
    <font>
      <b/>
      <sz val="10"/>
      <color theme="1"/>
      <name val="Meiryo UI"/>
      <family val="3"/>
      <charset val="128"/>
    </font>
    <font>
      <sz val="10"/>
      <name val="Meiryo UI"/>
      <family val="3"/>
      <charset val="128"/>
      <scheme val="major"/>
    </font>
    <font>
      <b/>
      <vertAlign val="superscript"/>
      <sz val="10"/>
      <name val="Meiryo UI"/>
      <family val="3"/>
      <charset val="128"/>
      <scheme val="major"/>
    </font>
    <font>
      <b/>
      <sz val="10"/>
      <name val="Meiryo UI"/>
      <family val="3"/>
      <charset val="128"/>
      <scheme val="major"/>
    </font>
    <font>
      <vertAlign val="superscript"/>
      <sz val="11"/>
      <color theme="1"/>
      <name val="Meiryo UI"/>
      <family val="3"/>
      <charset val="128"/>
      <scheme val="minor"/>
    </font>
    <font>
      <sz val="11"/>
      <name val="Meiryo UI"/>
      <family val="3"/>
      <charset val="128"/>
      <scheme val="major"/>
    </font>
    <font>
      <sz val="11"/>
      <color rgb="FF262626"/>
      <name val="Meiryo UI"/>
      <family val="3"/>
      <charset val="128"/>
    </font>
    <font>
      <sz val="11"/>
      <color theme="0" tint="-0.34998626667073579"/>
      <name val="Meiryo UI"/>
      <family val="2"/>
      <scheme val="minor"/>
    </font>
    <font>
      <sz val="11"/>
      <color theme="0" tint="-0.34998626667073579"/>
      <name val="Meiryo UI"/>
      <family val="3"/>
      <charset val="128"/>
      <scheme val="minor"/>
    </font>
    <font>
      <b/>
      <sz val="16"/>
      <color rgb="FFFFFFFF"/>
      <name val="Meiryo UI"/>
      <family val="3"/>
      <charset val="128"/>
    </font>
    <font>
      <sz val="16"/>
      <color rgb="FFFFFFFF"/>
      <name val="Meiryo UI"/>
      <family val="3"/>
      <charset val="128"/>
    </font>
    <font>
      <sz val="12"/>
      <color rgb="FFFFFF00"/>
      <name val="Meiryo UI"/>
      <family val="3"/>
      <charset val="128"/>
      <scheme val="major"/>
    </font>
    <font>
      <sz val="10"/>
      <color theme="1"/>
      <name val="Meiryo UI"/>
      <family val="3"/>
      <charset val="128"/>
      <scheme val="major"/>
    </font>
    <font>
      <sz val="10"/>
      <color theme="0" tint="-0.14999847407452621"/>
      <name val="Meiryo UI"/>
      <family val="3"/>
      <charset val="128"/>
      <scheme val="major"/>
    </font>
    <font>
      <b/>
      <sz val="16"/>
      <color theme="1"/>
      <name val="Meiryo UI"/>
      <family val="3"/>
      <charset val="128"/>
      <scheme val="major"/>
    </font>
    <font>
      <b/>
      <sz val="12"/>
      <color theme="1"/>
      <name val="Meiryo UI"/>
      <family val="3"/>
      <charset val="128"/>
      <scheme val="major"/>
    </font>
    <font>
      <sz val="12"/>
      <color theme="0"/>
      <name val="Meiryo UI"/>
      <family val="3"/>
      <charset val="128"/>
      <scheme val="major"/>
    </font>
    <font>
      <b/>
      <sz val="12"/>
      <color theme="0"/>
      <name val="Meiryo UI"/>
      <family val="3"/>
      <charset val="128"/>
      <scheme val="major"/>
    </font>
    <font>
      <vertAlign val="superscript"/>
      <sz val="16"/>
      <color theme="1"/>
      <name val="Meiryo UI"/>
      <family val="3"/>
      <charset val="128"/>
      <scheme val="major"/>
    </font>
    <font>
      <b/>
      <sz val="16"/>
      <color theme="4"/>
      <name val="Meiryo UI"/>
      <family val="3"/>
      <charset val="128"/>
      <scheme val="major"/>
    </font>
  </fonts>
  <fills count="20">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4"/>
        <bgColor indexed="64"/>
      </patternFill>
    </fill>
    <fill>
      <patternFill patternType="solid">
        <fgColor theme="5"/>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1" tint="9.9978637043366805E-2"/>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6"/>
        <bgColor indexed="64"/>
      </patternFill>
    </fill>
    <fill>
      <patternFill patternType="solid">
        <fgColor theme="8"/>
        <bgColor indexed="64"/>
      </patternFill>
    </fill>
    <fill>
      <patternFill patternType="solid">
        <fgColor rgb="FF92D050"/>
        <bgColor indexed="64"/>
      </patternFill>
    </fill>
    <fill>
      <patternFill patternType="solid">
        <fgColor rgb="FFFFFF00"/>
        <bgColor rgb="FF000000"/>
      </patternFill>
    </fill>
  </fills>
  <borders count="8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bottom style="thin">
        <color theme="0" tint="-0.34998626667073579"/>
      </bottom>
      <diagonal/>
    </border>
    <border>
      <left/>
      <right/>
      <top/>
      <bottom style="double">
        <color auto="1"/>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style="thin">
        <color theme="0" tint="-0.34998626667073579"/>
      </left>
      <right/>
      <top/>
      <bottom/>
      <diagonal/>
    </border>
    <border>
      <left style="thick">
        <color theme="0" tint="-0.24994659260841701"/>
      </left>
      <right/>
      <top style="thick">
        <color theme="0" tint="-0.24994659260841701"/>
      </top>
      <bottom/>
      <diagonal/>
    </border>
    <border>
      <left/>
      <right/>
      <top style="thick">
        <color theme="0" tint="-0.24994659260841701"/>
      </top>
      <bottom/>
      <diagonal/>
    </border>
    <border>
      <left/>
      <right style="thick">
        <color theme="0" tint="-0.24994659260841701"/>
      </right>
      <top style="thick">
        <color theme="0" tint="-0.24994659260841701"/>
      </top>
      <bottom/>
      <diagonal/>
    </border>
    <border>
      <left style="thick">
        <color theme="0" tint="-0.24994659260841701"/>
      </left>
      <right/>
      <top/>
      <bottom/>
      <diagonal/>
    </border>
    <border>
      <left/>
      <right style="thick">
        <color theme="0" tint="-0.24994659260841701"/>
      </right>
      <top/>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4659260841701"/>
      </right>
      <top/>
      <bottom style="thick">
        <color theme="0" tint="-0.24994659260841701"/>
      </bottom>
      <diagonal/>
    </border>
    <border>
      <left style="thick">
        <color theme="1"/>
      </left>
      <right style="thin">
        <color theme="0" tint="-0.34998626667073579"/>
      </right>
      <top style="thick">
        <color theme="1"/>
      </top>
      <bottom style="thick">
        <color theme="1"/>
      </bottom>
      <diagonal/>
    </border>
    <border>
      <left style="thin">
        <color theme="0" tint="-0.34998626667073579"/>
      </left>
      <right style="thick">
        <color theme="1"/>
      </right>
      <top style="thick">
        <color theme="1"/>
      </top>
      <bottom style="thick">
        <color theme="1"/>
      </bottom>
      <diagonal/>
    </border>
    <border>
      <left style="thick">
        <color theme="1"/>
      </left>
      <right style="thick">
        <color theme="1"/>
      </right>
      <top style="thick">
        <color theme="1"/>
      </top>
      <bottom style="thin">
        <color theme="0" tint="-0.34998626667073579"/>
      </bottom>
      <diagonal/>
    </border>
    <border>
      <left style="thick">
        <color theme="1"/>
      </left>
      <right style="thick">
        <color theme="1"/>
      </right>
      <top style="thin">
        <color theme="0" tint="-0.34998626667073579"/>
      </top>
      <bottom/>
      <diagonal/>
    </border>
    <border>
      <left style="thick">
        <color theme="1"/>
      </left>
      <right style="thick">
        <color theme="1"/>
      </right>
      <top style="thin">
        <color theme="0" tint="-0.34998626667073579"/>
      </top>
      <bottom style="thick">
        <color theme="1"/>
      </bottom>
      <diagonal/>
    </border>
    <border>
      <left style="thin">
        <color theme="0" tint="-0.34998626667073579"/>
      </left>
      <right style="thin">
        <color theme="0" tint="-0.34998626667073579"/>
      </right>
      <top style="thick">
        <color theme="1"/>
      </top>
      <bottom style="thick">
        <color theme="1"/>
      </bottom>
      <diagonal/>
    </border>
    <border>
      <left style="thick">
        <color theme="1"/>
      </left>
      <right/>
      <top style="thick">
        <color theme="1"/>
      </top>
      <bottom style="thick">
        <color theme="1"/>
      </bottom>
      <diagonal/>
    </border>
    <border>
      <left style="thick">
        <color theme="1"/>
      </left>
      <right style="thin">
        <color theme="0" tint="-0.34998626667073579"/>
      </right>
      <top style="thick">
        <color theme="1"/>
      </top>
      <bottom style="thin">
        <color theme="0" tint="-0.34998626667073579"/>
      </bottom>
      <diagonal/>
    </border>
    <border>
      <left style="thin">
        <color theme="0" tint="-0.34998626667073579"/>
      </left>
      <right style="thin">
        <color theme="0" tint="-0.34998626667073579"/>
      </right>
      <top style="thick">
        <color theme="1"/>
      </top>
      <bottom style="thin">
        <color theme="0" tint="-0.34998626667073579"/>
      </bottom>
      <diagonal/>
    </border>
    <border>
      <left style="thick">
        <color theme="1"/>
      </left>
      <right style="thin">
        <color theme="0" tint="-0.34998626667073579"/>
      </right>
      <top style="thin">
        <color theme="0" tint="-0.34998626667073579"/>
      </top>
      <bottom style="thick">
        <color theme="1"/>
      </bottom>
      <diagonal/>
    </border>
    <border>
      <left style="thin">
        <color theme="0" tint="-0.34998626667073579"/>
      </left>
      <right style="thin">
        <color theme="0" tint="-0.34998626667073579"/>
      </right>
      <top style="thin">
        <color theme="0" tint="-0.34998626667073579"/>
      </top>
      <bottom style="thick">
        <color theme="1"/>
      </bottom>
      <diagonal/>
    </border>
    <border>
      <left style="thin">
        <color theme="0" tint="-0.34998626667073579"/>
      </left>
      <right style="thick">
        <color theme="1"/>
      </right>
      <top style="thin">
        <color theme="0" tint="-0.34998626667073579"/>
      </top>
      <bottom style="thick">
        <color theme="1"/>
      </bottom>
      <diagonal/>
    </border>
    <border>
      <left/>
      <right style="thick">
        <color theme="1"/>
      </right>
      <top style="thick">
        <color theme="1"/>
      </top>
      <bottom style="thick">
        <color theme="1"/>
      </bottom>
      <diagonal/>
    </border>
    <border>
      <left style="thin">
        <color theme="0" tint="-0.34998626667073579"/>
      </left>
      <right style="thick">
        <color theme="1"/>
      </right>
      <top style="thick">
        <color theme="1"/>
      </top>
      <bottom style="thin">
        <color theme="0" tint="-0.34998626667073579"/>
      </bottom>
      <diagonal/>
    </border>
    <border>
      <left style="thin">
        <color theme="0" tint="-0.34998626667073579"/>
      </left>
      <right style="thick">
        <color theme="1"/>
      </right>
      <top style="thin">
        <color theme="0" tint="-0.34998626667073579"/>
      </top>
      <bottom style="thin">
        <color theme="0" tint="-0.34998626667073579"/>
      </bottom>
      <diagonal/>
    </border>
    <border>
      <left style="thick">
        <color theme="1"/>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style="thick">
        <color theme="1"/>
      </top>
      <bottom style="thick">
        <color theme="1"/>
      </bottom>
      <diagonal/>
    </border>
    <border>
      <left style="thick">
        <color theme="1"/>
      </left>
      <right style="thin">
        <color theme="0" tint="-0.34998626667073579"/>
      </right>
      <top style="thick">
        <color theme="1"/>
      </top>
      <bottom/>
      <diagonal/>
    </border>
    <border>
      <left style="thin">
        <color theme="0" tint="-0.34998626667073579"/>
      </left>
      <right style="thick">
        <color theme="1"/>
      </right>
      <top style="thin">
        <color theme="0" tint="-0.34998626667073579"/>
      </top>
      <bottom/>
      <diagonal/>
    </border>
    <border>
      <left/>
      <right style="thin">
        <color theme="0" tint="-0.34998626667073579"/>
      </right>
      <top style="thick">
        <color theme="1"/>
      </top>
      <bottom style="thin">
        <color theme="0" tint="-0.34998626667073579"/>
      </bottom>
      <diagonal/>
    </border>
    <border>
      <left style="thick">
        <color theme="1"/>
      </left>
      <right style="thin">
        <color theme="0" tint="-0.34998626667073579"/>
      </right>
      <top style="thin">
        <color theme="0" tint="-0.34998626667073579"/>
      </top>
      <bottom/>
      <diagonal/>
    </border>
    <border>
      <left/>
      <right style="thin">
        <color theme="0" tint="-0.14999847407452621"/>
      </right>
      <top/>
      <bottom/>
      <diagonal/>
    </border>
    <border>
      <left/>
      <right/>
      <top style="thin">
        <color theme="0" tint="-0.14999847407452621"/>
      </top>
      <bottom style="thin">
        <color theme="0" tint="-0.34998626667073579"/>
      </bottom>
      <diagonal/>
    </border>
    <border diagonalUp="1">
      <left style="thin">
        <color theme="0" tint="-0.34998626667073579"/>
      </left>
      <right style="thin">
        <color theme="0" tint="-0.34998626667073579"/>
      </right>
      <top/>
      <bottom style="thin">
        <color theme="0" tint="-0.34998626667073579"/>
      </bottom>
      <diagonal style="thin">
        <color theme="0" tint="-0.34998626667073579"/>
      </diagonal>
    </border>
    <border diagonalUp="1">
      <left style="thin">
        <color theme="0" tint="-0.34998626667073579"/>
      </left>
      <right/>
      <top/>
      <bottom style="thin">
        <color theme="0" tint="-0.34998626667073579"/>
      </bottom>
      <diagonal style="thin">
        <color theme="0" tint="-0.34998626667073579"/>
      </diagonal>
    </border>
    <border diagonalUp="1">
      <left style="thin">
        <color theme="0" tint="-0.34998626667073579"/>
      </left>
      <right style="thin">
        <color theme="0" tint="-0.34998626667073579"/>
      </right>
      <top style="thin">
        <color theme="0" tint="-0.34998626667073579"/>
      </top>
      <bottom style="thin">
        <color theme="0" tint="-0.34998626667073579"/>
      </bottom>
      <diagonal style="thin">
        <color theme="0" tint="-0.34998626667073579"/>
      </diagonal>
    </border>
    <border diagonalUp="1">
      <left style="thin">
        <color theme="0" tint="-0.34998626667073579"/>
      </left>
      <right/>
      <top style="thin">
        <color theme="0" tint="-0.34998626667073579"/>
      </top>
      <bottom style="thin">
        <color theme="0" tint="-0.34998626667073579"/>
      </bottom>
      <diagonal style="thin">
        <color theme="0" tint="-0.34998626667073579"/>
      </diagonal>
    </border>
    <border diagonalUp="1">
      <left style="thin">
        <color theme="0" tint="-0.34998626667073579"/>
      </left>
      <right style="thin">
        <color theme="0" tint="-0.34998626667073579"/>
      </right>
      <top/>
      <bottom/>
      <diagonal style="thin">
        <color theme="0" tint="-0.34998626667073579"/>
      </diagonal>
    </border>
    <border>
      <left/>
      <right style="thin">
        <color theme="0" tint="-0.34998626667073579"/>
      </right>
      <top style="thick">
        <color theme="1"/>
      </top>
      <bottom style="thick">
        <color theme="1"/>
      </bottom>
      <diagonal/>
    </border>
    <border>
      <left/>
      <right style="thin">
        <color theme="0" tint="-0.34998626667073579"/>
      </right>
      <top style="thin">
        <color theme="0" tint="-0.34998626667073579"/>
      </top>
      <bottom style="thick">
        <color theme="1"/>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style="thick">
        <color theme="1"/>
      </left>
      <right style="thin">
        <color theme="0" tint="-0.34998626667073579"/>
      </right>
      <top/>
      <bottom/>
      <diagonal/>
    </border>
    <border>
      <left style="thin">
        <color theme="0" tint="-0.34998626667073579"/>
      </left>
      <right style="thick">
        <color theme="1"/>
      </right>
      <top/>
      <bottom/>
      <diagonal/>
    </border>
    <border diagonalUp="1">
      <left/>
      <right style="thin">
        <color theme="0" tint="-0.34998626667073579"/>
      </right>
      <top/>
      <bottom style="thin">
        <color theme="0" tint="-0.34998626667073579"/>
      </bottom>
      <diagonal style="thin">
        <color theme="0" tint="-0.34998626667073579"/>
      </diagonal>
    </border>
    <border diagonalUp="1">
      <left/>
      <right style="thin">
        <color theme="0" tint="-0.34998626667073579"/>
      </right>
      <top style="thin">
        <color theme="0" tint="-0.34998626667073579"/>
      </top>
      <bottom style="thin">
        <color theme="0" tint="-0.34998626667073579"/>
      </bottom>
      <diagonal style="thin">
        <color theme="0" tint="-0.34998626667073579"/>
      </diagonal>
    </border>
    <border diagonalUp="1">
      <left/>
      <right style="thin">
        <color theme="0" tint="-0.34998626667073579"/>
      </right>
      <top/>
      <bottom/>
      <diagonal style="thin">
        <color theme="0" tint="-0.34998626667073579"/>
      </diagonal>
    </border>
    <border>
      <left style="thick">
        <color indexed="64"/>
      </left>
      <right style="thin">
        <color theme="0" tint="-0.34998626667073579"/>
      </right>
      <top style="thin">
        <color theme="0" tint="-0.34998626667073579"/>
      </top>
      <bottom style="thick">
        <color indexed="64"/>
      </bottom>
      <diagonal/>
    </border>
    <border>
      <left style="thin">
        <color theme="0" tint="-0.34998626667073579"/>
      </left>
      <right style="thin">
        <color theme="0" tint="-0.34998626667073579"/>
      </right>
      <top style="thin">
        <color theme="0" tint="-0.34998626667073579"/>
      </top>
      <bottom style="thick">
        <color indexed="64"/>
      </bottom>
      <diagonal/>
    </border>
    <border>
      <left style="thin">
        <color theme="0" tint="-0.34998626667073579"/>
      </left>
      <right style="thick">
        <color indexed="64"/>
      </right>
      <top style="thin">
        <color theme="0" tint="-0.34998626667073579"/>
      </top>
      <bottom style="thick">
        <color indexed="64"/>
      </bottom>
      <diagonal/>
    </border>
    <border>
      <left style="thick">
        <color indexed="64"/>
      </left>
      <right style="thin">
        <color theme="0" tint="-0.34998626667073579"/>
      </right>
      <top style="thick">
        <color indexed="64"/>
      </top>
      <bottom style="thin">
        <color theme="0" tint="-0.34998626667073579"/>
      </bottom>
      <diagonal/>
    </border>
    <border>
      <left style="thin">
        <color theme="0" tint="-0.34998626667073579"/>
      </left>
      <right style="thin">
        <color theme="0" tint="-0.34998626667073579"/>
      </right>
      <top style="thick">
        <color indexed="64"/>
      </top>
      <bottom style="thin">
        <color theme="0" tint="-0.34998626667073579"/>
      </bottom>
      <diagonal/>
    </border>
    <border>
      <left style="thin">
        <color theme="0" tint="-0.34998626667073579"/>
      </left>
      <right style="thick">
        <color indexed="64"/>
      </right>
      <top style="thick">
        <color indexed="64"/>
      </top>
      <bottom style="thin">
        <color theme="0" tint="-0.34998626667073579"/>
      </bottom>
      <diagonal/>
    </border>
    <border>
      <left style="thick">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indexed="64"/>
      </right>
      <top style="thin">
        <color theme="0" tint="-0.34998626667073579"/>
      </top>
      <bottom style="thin">
        <color theme="0" tint="-0.34998626667073579"/>
      </bottom>
      <diagonal/>
    </border>
    <border diagonalUp="1">
      <left style="thin">
        <color theme="0" tint="-0.34998626667073579"/>
      </left>
      <right style="thick">
        <color theme="1"/>
      </right>
      <top/>
      <bottom style="thin">
        <color theme="0" tint="-0.34998626667073579"/>
      </bottom>
      <diagonal style="thin">
        <color theme="0" tint="-0.34998626667073579"/>
      </diagonal>
    </border>
    <border>
      <left style="thin">
        <color theme="0" tint="-0.34998626667073579"/>
      </left>
      <right style="thick">
        <color theme="1"/>
      </right>
      <top/>
      <bottom style="thin">
        <color theme="0" tint="-0.34998626667073579"/>
      </bottom>
      <diagonal/>
    </border>
    <border diagonalUp="1">
      <left style="thin">
        <color theme="0" tint="-0.34998626667073579"/>
      </left>
      <right style="thin">
        <color theme="0" tint="-0.34998626667073579"/>
      </right>
      <top style="thick">
        <color theme="1"/>
      </top>
      <bottom/>
      <diagonal style="thin">
        <color theme="0" tint="-0.34998626667073579"/>
      </diagonal>
    </border>
    <border diagonalUp="1">
      <left style="thin">
        <color theme="0" tint="-0.34998626667073579"/>
      </left>
      <right style="thick">
        <color theme="1"/>
      </right>
      <top style="thick">
        <color theme="1"/>
      </top>
      <bottom/>
      <diagonal style="thin">
        <color theme="0" tint="-0.34998626667073579"/>
      </diagonal>
    </border>
    <border diagonalUp="1">
      <left/>
      <right style="thin">
        <color theme="0" tint="-0.34998626667073579"/>
      </right>
      <top style="thick">
        <color theme="1"/>
      </top>
      <bottom/>
      <diagonal style="thin">
        <color theme="0" tint="-0.34998626667073579"/>
      </diagonal>
    </border>
    <border diagonalUp="1">
      <left style="thick">
        <color theme="1"/>
      </left>
      <right style="thin">
        <color theme="0" tint="-0.34998626667073579"/>
      </right>
      <top style="thin">
        <color theme="0" tint="-0.34998626667073579"/>
      </top>
      <bottom style="thin">
        <color theme="0" tint="-0.34998626667073579"/>
      </bottom>
      <diagonal style="thin">
        <color theme="0" tint="-0.34998626667073579"/>
      </diagonal>
    </border>
    <border>
      <left style="thick">
        <color theme="1"/>
      </left>
      <right style="thin">
        <color theme="0" tint="-0.34998626667073579"/>
      </right>
      <top/>
      <bottom style="thin">
        <color theme="0" tint="-0.34998626667073579"/>
      </bottom>
      <diagonal/>
    </border>
    <border diagonalUp="1">
      <left style="thin">
        <color theme="0" tint="-0.34998626667073579"/>
      </left>
      <right/>
      <top/>
      <bottom/>
      <diagonal style="thin">
        <color theme="0" tint="-0.34998626667073579"/>
      </diagonal>
    </border>
    <border>
      <left style="thin">
        <color theme="0" tint="-0.34998626667073579"/>
      </left>
      <right/>
      <top style="thin">
        <color theme="0" tint="-0.34998626667073579"/>
      </top>
      <bottom style="thick">
        <color theme="1"/>
      </bottom>
      <diagonal/>
    </border>
    <border>
      <left/>
      <right style="thin">
        <color theme="0" tint="-0.34998626667073579"/>
      </right>
      <top style="thick">
        <color theme="1"/>
      </top>
      <bottom/>
      <diagonal/>
    </border>
    <border>
      <left style="thin">
        <color theme="0" tint="-0.34998626667073579"/>
      </left>
      <right/>
      <top style="thick">
        <color theme="1"/>
      </top>
      <bottom style="thick">
        <color theme="1"/>
      </bottom>
      <diagonal/>
    </border>
    <border>
      <left style="thin">
        <color theme="0" tint="-0.34998626667073579"/>
      </left>
      <right/>
      <top style="thick">
        <color theme="1"/>
      </top>
      <bottom style="thin">
        <color theme="0" tint="-0.34998626667073579"/>
      </bottom>
      <diagonal/>
    </border>
    <border>
      <left style="thick">
        <color theme="1"/>
      </left>
      <right style="thick">
        <color theme="1"/>
      </right>
      <top style="thick">
        <color theme="1"/>
      </top>
      <bottom/>
      <diagonal/>
    </border>
    <border>
      <left style="thick">
        <color auto="1"/>
      </left>
      <right style="thin">
        <color theme="0" tint="-0.34998626667073579"/>
      </right>
      <top style="thick">
        <color auto="1"/>
      </top>
      <bottom style="thick">
        <color auto="1"/>
      </bottom>
      <diagonal/>
    </border>
    <border>
      <left style="thin">
        <color theme="0" tint="-0.34998626667073579"/>
      </left>
      <right style="thin">
        <color theme="0" tint="-0.34998626667073579"/>
      </right>
      <top style="thick">
        <color auto="1"/>
      </top>
      <bottom style="thick">
        <color auto="1"/>
      </bottom>
      <diagonal/>
    </border>
    <border>
      <left style="thin">
        <color theme="0" tint="-0.34998626667073579"/>
      </left>
      <right style="thick">
        <color auto="1"/>
      </right>
      <top style="thick">
        <color auto="1"/>
      </top>
      <bottom style="thick">
        <color auto="1"/>
      </bottom>
      <diagonal/>
    </border>
    <border>
      <left/>
      <right/>
      <top style="thick">
        <color auto="1"/>
      </top>
      <bottom/>
      <diagonal/>
    </border>
    <border>
      <left style="thin">
        <color theme="0" tint="-0.34998626667073579"/>
      </left>
      <right style="thin">
        <color theme="0" tint="-0.34998626667073579"/>
      </right>
      <top style="thick">
        <color indexed="64"/>
      </top>
      <bottom/>
      <diagonal/>
    </border>
    <border>
      <left style="thin">
        <color theme="0" tint="-0.34998626667073579"/>
      </left>
      <right/>
      <top style="thick">
        <color indexed="64"/>
      </top>
      <bottom/>
      <diagonal/>
    </border>
    <border>
      <left/>
      <right/>
      <top style="medium">
        <color auto="1"/>
      </top>
      <bottom/>
      <diagonal/>
    </border>
  </borders>
  <cellStyleXfs count="10">
    <xf numFmtId="0" fontId="0" fillId="0" borderId="0"/>
    <xf numFmtId="38" fontId="6" fillId="0" borderId="0" applyFont="0" applyFill="0" applyBorder="0" applyAlignment="0" applyProtection="0">
      <alignment vertical="center"/>
    </xf>
    <xf numFmtId="0" fontId="2" fillId="0" borderId="0">
      <alignment vertical="center"/>
    </xf>
    <xf numFmtId="17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6" fillId="0" borderId="0"/>
    <xf numFmtId="0" fontId="1" fillId="0" borderId="0">
      <alignment vertical="center"/>
    </xf>
    <xf numFmtId="178" fontId="1" fillId="0" borderId="0" applyFont="0" applyFill="0" applyBorder="0" applyAlignment="0" applyProtection="0">
      <alignment vertical="center"/>
    </xf>
    <xf numFmtId="0" fontId="67" fillId="0" borderId="0" applyNumberFormat="0" applyFill="0" applyBorder="0" applyAlignment="0" applyProtection="0"/>
  </cellStyleXfs>
  <cellXfs count="589">
    <xf numFmtId="0" fontId="0" fillId="0" borderId="0" xfId="0"/>
    <xf numFmtId="0" fontId="3" fillId="7" borderId="0" xfId="0" applyFont="1" applyFill="1" applyAlignment="1">
      <alignment vertical="center"/>
    </xf>
    <xf numFmtId="0" fontId="5" fillId="7" borderId="0" xfId="0" applyFont="1" applyFill="1" applyAlignment="1">
      <alignment vertical="center"/>
    </xf>
    <xf numFmtId="176" fontId="9" fillId="3" borderId="7" xfId="0" applyNumberFormat="1" applyFont="1" applyFill="1" applyBorder="1" applyAlignment="1">
      <alignment vertical="center"/>
    </xf>
    <xf numFmtId="176" fontId="9" fillId="3" borderId="2" xfId="0" applyNumberFormat="1" applyFont="1" applyFill="1" applyBorder="1" applyAlignment="1">
      <alignment vertical="center"/>
    </xf>
    <xf numFmtId="0" fontId="10" fillId="4" borderId="1" xfId="0" applyFont="1" applyFill="1" applyBorder="1" applyAlignment="1">
      <alignment horizontal="center" vertical="center"/>
    </xf>
    <xf numFmtId="0" fontId="0" fillId="0" borderId="10" xfId="0" applyBorder="1" applyAlignment="1">
      <alignment vertical="center"/>
    </xf>
    <xf numFmtId="0" fontId="0" fillId="0" borderId="0" xfId="0" applyAlignment="1">
      <alignment vertical="center"/>
    </xf>
    <xf numFmtId="55" fontId="0" fillId="0" borderId="0" xfId="0" applyNumberFormat="1" applyAlignment="1">
      <alignment vertical="center"/>
    </xf>
    <xf numFmtId="0" fontId="5" fillId="7" borderId="0" xfId="0" applyFont="1" applyFill="1" applyAlignment="1">
      <alignment horizontal="center" vertical="center" wrapText="1"/>
    </xf>
    <xf numFmtId="0" fontId="5" fillId="7" borderId="0" xfId="0" applyFont="1" applyFill="1" applyAlignment="1">
      <alignment horizontal="center" vertical="center"/>
    </xf>
    <xf numFmtId="0" fontId="10" fillId="4" borderId="6" xfId="0" applyFont="1" applyFill="1" applyBorder="1" applyAlignment="1">
      <alignment horizontal="center" vertical="center"/>
    </xf>
    <xf numFmtId="0" fontId="10" fillId="4" borderId="6" xfId="0" applyFont="1" applyFill="1" applyBorder="1" applyAlignment="1">
      <alignment horizontal="center" vertical="center" wrapText="1"/>
    </xf>
    <xf numFmtId="0" fontId="12" fillId="3" borderId="1" xfId="0" applyFont="1" applyFill="1" applyBorder="1" applyAlignment="1">
      <alignment horizontal="center" vertical="center"/>
    </xf>
    <xf numFmtId="0" fontId="13" fillId="0" borderId="0" xfId="0" applyFont="1" applyAlignment="1">
      <alignment vertical="center"/>
    </xf>
    <xf numFmtId="0" fontId="11" fillId="2" borderId="6" xfId="0" applyFont="1" applyFill="1" applyBorder="1" applyAlignment="1">
      <alignment vertical="center"/>
    </xf>
    <xf numFmtId="0" fontId="11" fillId="6" borderId="6" xfId="0" applyFont="1" applyFill="1" applyBorder="1" applyAlignment="1">
      <alignment vertical="center"/>
    </xf>
    <xf numFmtId="177" fontId="9" fillId="3" borderId="2" xfId="1" applyNumberFormat="1" applyFont="1" applyFill="1" applyBorder="1" applyAlignment="1">
      <alignment horizontal="center" vertical="center"/>
    </xf>
    <xf numFmtId="0" fontId="0" fillId="0" borderId="10" xfId="0" applyBorder="1" applyAlignment="1">
      <alignment vertical="center" wrapText="1"/>
    </xf>
    <xf numFmtId="3" fontId="0" fillId="0" borderId="0" xfId="0" applyNumberFormat="1" applyAlignment="1">
      <alignment vertical="center"/>
    </xf>
    <xf numFmtId="0" fontId="0" fillId="8" borderId="0" xfId="0" applyFill="1" applyAlignment="1">
      <alignment vertical="center"/>
    </xf>
    <xf numFmtId="0" fontId="13" fillId="8" borderId="0" xfId="0" applyFont="1" applyFill="1" applyAlignment="1">
      <alignment vertical="center"/>
    </xf>
    <xf numFmtId="0" fontId="0" fillId="7" borderId="0" xfId="0" applyFill="1" applyAlignment="1">
      <alignment vertical="center"/>
    </xf>
    <xf numFmtId="0" fontId="17" fillId="4" borderId="0" xfId="0" applyFont="1" applyFill="1" applyAlignment="1">
      <alignment vertical="center"/>
    </xf>
    <xf numFmtId="0" fontId="18" fillId="4" borderId="0" xfId="0" applyFont="1" applyFill="1" applyAlignment="1">
      <alignment vertical="center"/>
    </xf>
    <xf numFmtId="0" fontId="19" fillId="8" borderId="0" xfId="0" applyFont="1" applyFill="1" applyAlignment="1">
      <alignment vertical="center"/>
    </xf>
    <xf numFmtId="0" fontId="18" fillId="8" borderId="0" xfId="0" applyFont="1" applyFill="1" applyAlignment="1">
      <alignment vertical="center"/>
    </xf>
    <xf numFmtId="0" fontId="20" fillId="8" borderId="0" xfId="0" applyFont="1" applyFill="1" applyAlignment="1">
      <alignment vertical="center"/>
    </xf>
    <xf numFmtId="0" fontId="21" fillId="8" borderId="0" xfId="0" applyFont="1" applyFill="1" applyAlignment="1">
      <alignment vertical="center"/>
    </xf>
    <xf numFmtId="0" fontId="20" fillId="7" borderId="0" xfId="0" applyFont="1" applyFill="1" applyAlignment="1">
      <alignment vertical="center"/>
    </xf>
    <xf numFmtId="0" fontId="24" fillId="9" borderId="0" xfId="0" applyFont="1" applyFill="1" applyAlignment="1">
      <alignment vertical="center"/>
    </xf>
    <xf numFmtId="0" fontId="25" fillId="9" borderId="0" xfId="0" applyFont="1" applyFill="1" applyAlignment="1">
      <alignment vertical="center"/>
    </xf>
    <xf numFmtId="0" fontId="28" fillId="3" borderId="6" xfId="0" applyFont="1" applyFill="1" applyBorder="1" applyAlignment="1">
      <alignment horizontal="centerContinuous" vertical="center"/>
    </xf>
    <xf numFmtId="0" fontId="0" fillId="3" borderId="11" xfId="0" applyFill="1" applyBorder="1" applyAlignment="1">
      <alignment horizontal="centerContinuous" vertical="center"/>
    </xf>
    <xf numFmtId="0" fontId="0" fillId="3" borderId="5" xfId="0" applyFill="1" applyBorder="1" applyAlignment="1">
      <alignment horizontal="centerContinuous" vertical="center"/>
    </xf>
    <xf numFmtId="0" fontId="27" fillId="0" borderId="0" xfId="0" quotePrefix="1" applyFont="1" applyAlignment="1">
      <alignment horizontal="right" vertical="center"/>
    </xf>
    <xf numFmtId="0" fontId="29" fillId="0" borderId="0" xfId="0" applyFont="1" applyAlignment="1">
      <alignment horizontal="right" vertical="center"/>
    </xf>
    <xf numFmtId="0" fontId="30" fillId="0" borderId="0" xfId="0" applyFont="1" applyAlignment="1">
      <alignment vertical="center"/>
    </xf>
    <xf numFmtId="0" fontId="0" fillId="0" borderId="0" xfId="0" quotePrefix="1" applyAlignment="1">
      <alignment vertical="center"/>
    </xf>
    <xf numFmtId="0" fontId="30" fillId="0" borderId="0" xfId="0" applyFont="1" applyAlignment="1">
      <alignment horizontal="right" vertical="center"/>
    </xf>
    <xf numFmtId="0" fontId="13" fillId="7" borderId="0" xfId="0" applyFont="1" applyFill="1" applyAlignment="1">
      <alignment vertical="center"/>
    </xf>
    <xf numFmtId="0" fontId="31" fillId="3" borderId="6" xfId="0" applyFont="1" applyFill="1" applyBorder="1" applyAlignment="1">
      <alignment horizontal="centerContinuous" vertical="center"/>
    </xf>
    <xf numFmtId="0" fontId="29" fillId="8" borderId="0" xfId="0" quotePrefix="1" applyFont="1" applyFill="1" applyAlignment="1">
      <alignment horizontal="right" vertical="center"/>
    </xf>
    <xf numFmtId="0" fontId="30" fillId="8" borderId="0" xfId="0" quotePrefix="1" applyFont="1" applyFill="1" applyAlignment="1">
      <alignment vertical="center"/>
    </xf>
    <xf numFmtId="0" fontId="27" fillId="0" borderId="0" xfId="0" quotePrefix="1" applyFont="1" applyAlignment="1">
      <alignment vertical="center"/>
    </xf>
    <xf numFmtId="0" fontId="10" fillId="4" borderId="1" xfId="0" applyFont="1" applyFill="1" applyBorder="1" applyAlignment="1">
      <alignment horizontal="center" vertical="center" wrapText="1"/>
    </xf>
    <xf numFmtId="177" fontId="12" fillId="3" borderId="2" xfId="1" applyNumberFormat="1" applyFont="1" applyFill="1" applyBorder="1" applyAlignment="1">
      <alignment horizontal="center" vertical="center"/>
    </xf>
    <xf numFmtId="177" fontId="12" fillId="3" borderId="2" xfId="1" applyNumberFormat="1" applyFont="1" applyFill="1" applyBorder="1" applyAlignment="1">
      <alignment horizontal="center" vertical="center" wrapText="1"/>
    </xf>
    <xf numFmtId="0" fontId="26" fillId="0" borderId="0" xfId="0" applyFont="1" applyAlignment="1">
      <alignment vertical="center"/>
    </xf>
    <xf numFmtId="0" fontId="34" fillId="0" borderId="0" xfId="0" applyFont="1" applyAlignment="1">
      <alignment vertical="center"/>
    </xf>
    <xf numFmtId="0" fontId="26" fillId="9" borderId="14" xfId="0" applyFont="1" applyFill="1" applyBorder="1" applyAlignment="1">
      <alignment horizontal="right" vertical="center"/>
    </xf>
    <xf numFmtId="0" fontId="33" fillId="9" borderId="15" xfId="0" applyFont="1" applyFill="1" applyBorder="1" applyAlignment="1">
      <alignment vertical="center"/>
    </xf>
    <xf numFmtId="0" fontId="30" fillId="9" borderId="15" xfId="0" applyFont="1" applyFill="1" applyBorder="1" applyAlignment="1">
      <alignment vertical="center"/>
    </xf>
    <xf numFmtId="0" fontId="0" fillId="9" borderId="15" xfId="0" applyFill="1" applyBorder="1" applyAlignment="1">
      <alignment vertical="center"/>
    </xf>
    <xf numFmtId="0" fontId="0" fillId="9" borderId="16" xfId="0" applyFill="1" applyBorder="1" applyAlignment="1">
      <alignment vertical="center"/>
    </xf>
    <xf numFmtId="0" fontId="26" fillId="9" borderId="17" xfId="0" applyFont="1" applyFill="1" applyBorder="1" applyAlignment="1">
      <alignment horizontal="right" vertical="center"/>
    </xf>
    <xf numFmtId="0" fontId="33" fillId="9" borderId="0" xfId="0" applyFont="1" applyFill="1" applyAlignment="1">
      <alignment vertical="center"/>
    </xf>
    <xf numFmtId="0" fontId="30" fillId="9" borderId="0" xfId="0" applyFont="1" applyFill="1" applyAlignment="1">
      <alignment vertical="center"/>
    </xf>
    <xf numFmtId="0" fontId="0" fillId="9" borderId="0" xfId="0" applyFill="1" applyAlignment="1">
      <alignment vertical="center"/>
    </xf>
    <xf numFmtId="0" fontId="0" fillId="9" borderId="18" xfId="0" applyFill="1" applyBorder="1" applyAlignment="1">
      <alignment vertical="center"/>
    </xf>
    <xf numFmtId="0" fontId="26" fillId="9" borderId="17" xfId="0" applyFont="1" applyFill="1" applyBorder="1" applyAlignment="1">
      <alignment vertical="center"/>
    </xf>
    <xf numFmtId="0" fontId="13" fillId="9" borderId="0" xfId="0" applyFont="1" applyFill="1" applyAlignment="1">
      <alignment vertical="center"/>
    </xf>
    <xf numFmtId="0" fontId="13" fillId="9" borderId="0" xfId="0" applyFont="1" applyFill="1" applyAlignment="1">
      <alignment horizontal="right" vertical="center"/>
    </xf>
    <xf numFmtId="0" fontId="26" fillId="9" borderId="0" xfId="0" applyFont="1" applyFill="1" applyAlignment="1">
      <alignment vertical="center"/>
    </xf>
    <xf numFmtId="0" fontId="30" fillId="9" borderId="0" xfId="0" applyFont="1" applyFill="1" applyAlignment="1">
      <alignment horizontal="right" vertical="center"/>
    </xf>
    <xf numFmtId="0" fontId="26" fillId="9" borderId="19" xfId="0" applyFont="1" applyFill="1" applyBorder="1" applyAlignment="1">
      <alignment vertical="center"/>
    </xf>
    <xf numFmtId="0" fontId="26" fillId="9" borderId="20" xfId="0" applyFont="1" applyFill="1" applyBorder="1" applyAlignment="1">
      <alignment vertical="center"/>
    </xf>
    <xf numFmtId="0" fontId="30" fillId="9" borderId="20" xfId="0" applyFont="1" applyFill="1" applyBorder="1" applyAlignment="1">
      <alignment vertical="center"/>
    </xf>
    <xf numFmtId="0" fontId="0" fillId="9" borderId="20" xfId="0" applyFill="1" applyBorder="1" applyAlignment="1">
      <alignment vertical="center"/>
    </xf>
    <xf numFmtId="0" fontId="0" fillId="9" borderId="21" xfId="0" applyFill="1" applyBorder="1" applyAlignment="1">
      <alignment vertical="center"/>
    </xf>
    <xf numFmtId="0" fontId="35" fillId="9" borderId="17" xfId="0" applyFont="1" applyFill="1" applyBorder="1" applyAlignment="1">
      <alignment horizontal="right" vertical="center"/>
    </xf>
    <xf numFmtId="0" fontId="36" fillId="9" borderId="0" xfId="0" applyFont="1" applyFill="1" applyAlignment="1">
      <alignment vertical="center"/>
    </xf>
    <xf numFmtId="0" fontId="26" fillId="9" borderId="0" xfId="0" quotePrefix="1" applyFont="1" applyFill="1" applyAlignment="1">
      <alignment horizontal="right" vertical="center"/>
    </xf>
    <xf numFmtId="0" fontId="30" fillId="2" borderId="0" xfId="0" applyFont="1" applyFill="1" applyAlignment="1">
      <alignment vertical="center"/>
    </xf>
    <xf numFmtId="0" fontId="0" fillId="2" borderId="0" xfId="0" applyFill="1" applyAlignment="1">
      <alignment vertical="center"/>
    </xf>
    <xf numFmtId="0" fontId="36" fillId="2" borderId="0" xfId="0" applyFont="1" applyFill="1" applyAlignment="1">
      <alignment vertical="center"/>
    </xf>
    <xf numFmtId="0" fontId="37" fillId="9" borderId="17" xfId="0" applyFont="1" applyFill="1" applyBorder="1" applyAlignment="1">
      <alignment horizontal="right" vertical="center"/>
    </xf>
    <xf numFmtId="0" fontId="38" fillId="8" borderId="17" xfId="0" applyFont="1" applyFill="1" applyBorder="1" applyAlignment="1">
      <alignment vertical="center"/>
    </xf>
    <xf numFmtId="0" fontId="35" fillId="9" borderId="0" xfId="0" applyFont="1" applyFill="1" applyAlignment="1">
      <alignment vertical="center"/>
    </xf>
    <xf numFmtId="0" fontId="35" fillId="9" borderId="18" xfId="0" applyFont="1" applyFill="1" applyBorder="1" applyAlignment="1">
      <alignment vertical="center"/>
    </xf>
    <xf numFmtId="0" fontId="13" fillId="2" borderId="0" xfId="0" applyFont="1" applyFill="1" applyAlignment="1">
      <alignment vertical="center"/>
    </xf>
    <xf numFmtId="0" fontId="0" fillId="0" borderId="0" xfId="0" applyAlignment="1">
      <alignment vertical="center" wrapText="1"/>
    </xf>
    <xf numFmtId="0" fontId="26" fillId="9" borderId="0" xfId="0" quotePrefix="1" applyFont="1" applyFill="1" applyAlignment="1">
      <alignment vertical="center"/>
    </xf>
    <xf numFmtId="0" fontId="27" fillId="2" borderId="0" xfId="0" applyFont="1" applyFill="1" applyAlignment="1">
      <alignment vertical="center"/>
    </xf>
    <xf numFmtId="0" fontId="41" fillId="0" borderId="0" xfId="0" applyFont="1" applyAlignment="1">
      <alignment horizontal="right" vertical="center"/>
    </xf>
    <xf numFmtId="0" fontId="41" fillId="0" borderId="0" xfId="0" applyFont="1" applyAlignment="1">
      <alignment vertical="center"/>
    </xf>
    <xf numFmtId="0" fontId="41" fillId="9" borderId="0" xfId="0" applyFont="1" applyFill="1" applyAlignment="1">
      <alignment horizontal="right" vertical="center"/>
    </xf>
    <xf numFmtId="0" fontId="41" fillId="9" borderId="0" xfId="0" applyFont="1" applyFill="1" applyAlignment="1">
      <alignment vertical="center"/>
    </xf>
    <xf numFmtId="0" fontId="10" fillId="10" borderId="1" xfId="0" applyFont="1" applyFill="1" applyBorder="1" applyAlignment="1">
      <alignment horizontal="center" vertical="center" wrapText="1"/>
    </xf>
    <xf numFmtId="0" fontId="16" fillId="10" borderId="1" xfId="0" applyFont="1" applyFill="1" applyBorder="1" applyAlignment="1">
      <alignment horizontal="center" vertical="center" wrapText="1"/>
    </xf>
    <xf numFmtId="0" fontId="39" fillId="8" borderId="0" xfId="0" applyFont="1" applyFill="1" applyAlignment="1">
      <alignment vertical="center"/>
    </xf>
    <xf numFmtId="0" fontId="39" fillId="8" borderId="0" xfId="0" applyFont="1" applyFill="1" applyAlignment="1">
      <alignment horizontal="right" vertical="center"/>
    </xf>
    <xf numFmtId="0" fontId="0" fillId="0" borderId="28" xfId="0" applyBorder="1" applyAlignment="1">
      <alignment vertical="center"/>
    </xf>
    <xf numFmtId="0" fontId="0" fillId="0" borderId="39" xfId="0" applyBorder="1" applyAlignment="1">
      <alignment vertical="center"/>
    </xf>
    <xf numFmtId="0" fontId="0" fillId="0" borderId="34" xfId="0" applyBorder="1" applyAlignment="1">
      <alignment vertical="center"/>
    </xf>
    <xf numFmtId="0" fontId="0" fillId="3" borderId="28" xfId="0" applyFill="1" applyBorder="1" applyAlignment="1">
      <alignment vertical="center"/>
    </xf>
    <xf numFmtId="0" fontId="0" fillId="3" borderId="39" xfId="0" applyFill="1" applyBorder="1" applyAlignment="1">
      <alignment vertical="center"/>
    </xf>
    <xf numFmtId="0" fontId="0" fillId="3" borderId="34" xfId="0" applyFill="1" applyBorder="1" applyAlignment="1">
      <alignment vertical="center"/>
    </xf>
    <xf numFmtId="0" fontId="34" fillId="8" borderId="0" xfId="0" applyFont="1" applyFill="1" applyAlignment="1">
      <alignment vertical="center"/>
    </xf>
    <xf numFmtId="0" fontId="8" fillId="7" borderId="0" xfId="0" applyFont="1" applyFill="1" applyAlignment="1">
      <alignment vertical="center"/>
    </xf>
    <xf numFmtId="0" fontId="7" fillId="7" borderId="0" xfId="0" applyFont="1" applyFill="1" applyAlignment="1">
      <alignment horizontal="right" vertical="center"/>
    </xf>
    <xf numFmtId="0" fontId="10" fillId="11" borderId="6" xfId="0" applyFont="1" applyFill="1" applyBorder="1" applyAlignment="1">
      <alignment horizontal="centerContinuous" vertical="center"/>
    </xf>
    <xf numFmtId="0" fontId="15" fillId="11" borderId="11" xfId="0" applyFont="1" applyFill="1" applyBorder="1" applyAlignment="1">
      <alignment horizontal="centerContinuous" vertical="center"/>
    </xf>
    <xf numFmtId="0" fontId="32" fillId="11" borderId="2" xfId="0" applyFont="1" applyFill="1" applyBorder="1" applyAlignment="1">
      <alignment horizontal="center" vertical="center" wrapText="1"/>
    </xf>
    <xf numFmtId="0" fontId="10" fillId="11" borderId="2" xfId="0" applyFont="1" applyFill="1" applyBorder="1" applyAlignment="1">
      <alignment horizontal="center" vertical="center"/>
    </xf>
    <xf numFmtId="0" fontId="11" fillId="2" borderId="11" xfId="0" applyFont="1" applyFill="1" applyBorder="1" applyAlignment="1">
      <alignment vertical="center"/>
    </xf>
    <xf numFmtId="0" fontId="8" fillId="2" borderId="11" xfId="0" applyFont="1" applyFill="1" applyBorder="1" applyAlignment="1">
      <alignment vertical="center"/>
    </xf>
    <xf numFmtId="0" fontId="8" fillId="2" borderId="6" xfId="0" applyFont="1" applyFill="1" applyBorder="1" applyAlignment="1">
      <alignment vertical="center"/>
    </xf>
    <xf numFmtId="0" fontId="12" fillId="7" borderId="0" xfId="0" applyFont="1" applyFill="1" applyAlignment="1">
      <alignment vertical="center" wrapText="1"/>
    </xf>
    <xf numFmtId="0" fontId="11" fillId="6" borderId="11" xfId="0" applyFont="1" applyFill="1" applyBorder="1" applyAlignment="1">
      <alignment vertical="center"/>
    </xf>
    <xf numFmtId="0" fontId="8" fillId="6" borderId="11" xfId="0" applyFont="1" applyFill="1" applyBorder="1" applyAlignment="1">
      <alignment vertical="center"/>
    </xf>
    <xf numFmtId="0" fontId="11" fillId="11" borderId="11" xfId="0" applyFont="1" applyFill="1" applyBorder="1" applyAlignment="1">
      <alignment horizontal="centerContinuous" vertical="center"/>
    </xf>
    <xf numFmtId="0" fontId="10" fillId="11" borderId="8" xfId="0" applyFont="1" applyFill="1" applyBorder="1" applyAlignment="1">
      <alignment horizontal="centerContinuous" vertical="center"/>
    </xf>
    <xf numFmtId="0" fontId="10" fillId="11" borderId="38" xfId="0" applyFont="1" applyFill="1" applyBorder="1" applyAlignment="1">
      <alignment horizontal="centerContinuous" vertical="center"/>
    </xf>
    <xf numFmtId="0" fontId="10" fillId="4" borderId="6" xfId="0" applyFont="1" applyFill="1" applyBorder="1" applyAlignment="1">
      <alignment horizontal="centerContinuous" vertical="center"/>
    </xf>
    <xf numFmtId="0" fontId="10" fillId="5" borderId="6" xfId="0" applyFont="1" applyFill="1" applyBorder="1" applyAlignment="1">
      <alignment horizontal="centerContinuous" vertical="center"/>
    </xf>
    <xf numFmtId="0" fontId="11" fillId="5" borderId="11" xfId="0" applyFont="1" applyFill="1" applyBorder="1" applyAlignment="1">
      <alignment horizontal="centerContinuous" vertical="center"/>
    </xf>
    <xf numFmtId="0" fontId="14" fillId="5" borderId="7" xfId="0" applyFont="1" applyFill="1" applyBorder="1" applyAlignment="1">
      <alignment horizontal="centerContinuous" vertical="center"/>
    </xf>
    <xf numFmtId="38" fontId="9" fillId="3" borderId="2" xfId="1" applyFont="1" applyFill="1" applyBorder="1" applyAlignment="1" applyProtection="1">
      <alignment vertical="center"/>
    </xf>
    <xf numFmtId="38" fontId="43" fillId="0" borderId="1" xfId="1" applyFont="1" applyFill="1" applyBorder="1" applyAlignment="1" applyProtection="1">
      <alignment vertical="center"/>
      <protection locked="0"/>
    </xf>
    <xf numFmtId="0" fontId="10" fillId="5" borderId="11" xfId="0" applyFont="1" applyFill="1" applyBorder="1" applyAlignment="1">
      <alignment horizontal="centerContinuous" vertical="center"/>
    </xf>
    <xf numFmtId="0" fontId="8" fillId="2" borderId="38" xfId="0" applyFont="1" applyFill="1" applyBorder="1" applyAlignment="1">
      <alignment vertical="center"/>
    </xf>
    <xf numFmtId="0" fontId="14" fillId="12" borderId="6" xfId="0" applyFont="1" applyFill="1" applyBorder="1" applyAlignment="1">
      <alignment vertical="center"/>
    </xf>
    <xf numFmtId="0" fontId="14" fillId="12" borderId="5" xfId="0" applyFont="1" applyFill="1" applyBorder="1" applyAlignment="1">
      <alignment vertical="center"/>
    </xf>
    <xf numFmtId="38" fontId="44" fillId="3" borderId="4" xfId="1" applyFont="1" applyFill="1" applyBorder="1" applyAlignment="1" applyProtection="1">
      <alignment vertical="center"/>
    </xf>
    <xf numFmtId="0" fontId="14" fillId="14" borderId="6" xfId="0" applyFont="1" applyFill="1" applyBorder="1" applyAlignment="1">
      <alignment vertical="center"/>
    </xf>
    <xf numFmtId="0" fontId="14" fillId="14" borderId="11" xfId="0" applyFont="1" applyFill="1" applyBorder="1" applyAlignment="1">
      <alignment vertical="center"/>
    </xf>
    <xf numFmtId="0" fontId="47" fillId="7" borderId="44" xfId="2" applyFont="1" applyFill="1" applyBorder="1">
      <alignment vertical="center"/>
    </xf>
    <xf numFmtId="0" fontId="45" fillId="7" borderId="0" xfId="2" applyFont="1" applyFill="1" applyAlignment="1">
      <alignment horizontal="left" vertical="center"/>
    </xf>
    <xf numFmtId="0" fontId="45" fillId="7" borderId="0" xfId="2" applyFont="1" applyFill="1">
      <alignment vertical="center"/>
    </xf>
    <xf numFmtId="0" fontId="45" fillId="7" borderId="0" xfId="2" applyFont="1" applyFill="1" applyAlignment="1">
      <alignment horizontal="right" vertical="center"/>
    </xf>
    <xf numFmtId="10" fontId="45" fillId="7" borderId="0" xfId="2" applyNumberFormat="1" applyFont="1" applyFill="1">
      <alignment vertical="center"/>
    </xf>
    <xf numFmtId="0" fontId="46" fillId="7" borderId="0" xfId="2" applyFont="1" applyFill="1">
      <alignment vertical="center"/>
    </xf>
    <xf numFmtId="178" fontId="51" fillId="3" borderId="1" xfId="3" applyFont="1" applyFill="1" applyBorder="1" applyAlignment="1" applyProtection="1">
      <alignment horizontal="right" vertical="center" shrinkToFit="1"/>
    </xf>
    <xf numFmtId="178" fontId="51" fillId="3" borderId="1" xfId="2" applyNumberFormat="1" applyFont="1" applyFill="1" applyBorder="1" applyAlignment="1">
      <alignment horizontal="right" vertical="center" shrinkToFit="1"/>
    </xf>
    <xf numFmtId="178" fontId="51" fillId="3" borderId="3" xfId="3" applyFont="1" applyFill="1" applyBorder="1" applyAlignment="1" applyProtection="1">
      <alignment horizontal="right" vertical="center" shrinkToFit="1"/>
    </xf>
    <xf numFmtId="178" fontId="51" fillId="3" borderId="4" xfId="2" applyNumberFormat="1" applyFont="1" applyFill="1" applyBorder="1" applyAlignment="1">
      <alignment horizontal="right" vertical="center" shrinkToFit="1"/>
    </xf>
    <xf numFmtId="178" fontId="47" fillId="0" borderId="30" xfId="3" applyFont="1" applyFill="1" applyBorder="1" applyAlignment="1" applyProtection="1">
      <alignment horizontal="right" vertical="center" shrinkToFit="1"/>
      <protection locked="0"/>
    </xf>
    <xf numFmtId="0" fontId="47" fillId="3" borderId="46" xfId="2" applyFont="1" applyFill="1" applyBorder="1" applyAlignment="1">
      <alignment horizontal="justify" vertical="center" shrinkToFit="1"/>
    </xf>
    <xf numFmtId="0" fontId="47" fillId="3" borderId="47" xfId="2" applyFont="1" applyFill="1" applyBorder="1" applyAlignment="1">
      <alignment horizontal="justify" vertical="center" shrinkToFit="1"/>
    </xf>
    <xf numFmtId="0" fontId="47" fillId="3" borderId="48" xfId="2" applyFont="1" applyFill="1" applyBorder="1" applyAlignment="1">
      <alignment horizontal="justify" vertical="center" shrinkToFit="1"/>
    </xf>
    <xf numFmtId="0" fontId="47" fillId="3" borderId="49" xfId="2" applyFont="1" applyFill="1" applyBorder="1" applyAlignment="1">
      <alignment horizontal="justify" vertical="center" shrinkToFit="1"/>
    </xf>
    <xf numFmtId="0" fontId="47" fillId="3" borderId="50" xfId="2" applyFont="1" applyFill="1" applyBorder="1" applyAlignment="1">
      <alignment horizontal="justify" vertical="center" shrinkToFit="1"/>
    </xf>
    <xf numFmtId="0" fontId="8" fillId="2" borderId="0" xfId="0" applyFont="1" applyFill="1" applyAlignment="1">
      <alignment vertical="center"/>
    </xf>
    <xf numFmtId="0" fontId="11" fillId="2" borderId="13" xfId="0" applyFont="1" applyFill="1" applyBorder="1" applyAlignment="1">
      <alignment vertical="center"/>
    </xf>
    <xf numFmtId="0" fontId="55" fillId="2" borderId="6" xfId="2" applyFont="1" applyFill="1" applyBorder="1" applyAlignment="1">
      <alignment horizontal="left" vertical="center"/>
    </xf>
    <xf numFmtId="0" fontId="49" fillId="4" borderId="11" xfId="2" applyFont="1" applyFill="1" applyBorder="1">
      <alignment vertical="center"/>
    </xf>
    <xf numFmtId="0" fontId="55" fillId="2" borderId="11" xfId="2" applyFont="1" applyFill="1" applyBorder="1" applyAlignment="1">
      <alignment horizontal="left" vertical="center" wrapText="1"/>
    </xf>
    <xf numFmtId="0" fontId="55" fillId="2" borderId="5" xfId="2" applyFont="1" applyFill="1" applyBorder="1" applyAlignment="1">
      <alignment horizontal="left" vertical="center" wrapText="1"/>
    </xf>
    <xf numFmtId="0" fontId="55" fillId="2" borderId="11" xfId="2" applyFont="1" applyFill="1" applyBorder="1" applyAlignment="1">
      <alignment horizontal="left" vertical="center"/>
    </xf>
    <xf numFmtId="0" fontId="55" fillId="6" borderId="11" xfId="2" applyFont="1" applyFill="1" applyBorder="1" applyAlignment="1">
      <alignment horizontal="left" vertical="center" wrapText="1"/>
    </xf>
    <xf numFmtId="0" fontId="49" fillId="4" borderId="6" xfId="2" applyFont="1" applyFill="1" applyBorder="1">
      <alignment vertical="center"/>
    </xf>
    <xf numFmtId="0" fontId="55" fillId="6" borderId="6" xfId="2" applyFont="1" applyFill="1" applyBorder="1" applyAlignment="1">
      <alignment horizontal="left" vertical="center"/>
    </xf>
    <xf numFmtId="179" fontId="52" fillId="3" borderId="1" xfId="2" applyNumberFormat="1" applyFont="1" applyFill="1" applyBorder="1" applyAlignment="1">
      <alignment horizontal="right" vertical="center" shrinkToFit="1"/>
    </xf>
    <xf numFmtId="178" fontId="51" fillId="3" borderId="1" xfId="3" applyFont="1" applyFill="1" applyBorder="1" applyAlignment="1" applyProtection="1">
      <alignment horizontal="center" vertical="center" shrinkToFit="1"/>
    </xf>
    <xf numFmtId="0" fontId="10" fillId="11" borderId="2" xfId="0" applyFont="1" applyFill="1" applyBorder="1" applyAlignment="1">
      <alignment horizontal="center" vertical="center" wrapText="1"/>
    </xf>
    <xf numFmtId="0" fontId="10" fillId="11" borderId="1" xfId="0" applyFont="1" applyFill="1" applyBorder="1" applyAlignment="1">
      <alignment horizontal="center" vertical="center"/>
    </xf>
    <xf numFmtId="0" fontId="59" fillId="7" borderId="0" xfId="0" applyFont="1" applyFill="1" applyAlignment="1">
      <alignment vertical="center"/>
    </xf>
    <xf numFmtId="0" fontId="54" fillId="7" borderId="0" xfId="2" applyFont="1" applyFill="1" applyAlignment="1"/>
    <xf numFmtId="38" fontId="8" fillId="0" borderId="1" xfId="1" applyFont="1" applyFill="1" applyBorder="1" applyAlignment="1" applyProtection="1">
      <alignment vertical="center"/>
      <protection locked="0"/>
    </xf>
    <xf numFmtId="176" fontId="8" fillId="0" borderId="23" xfId="0" applyNumberFormat="1" applyFont="1" applyBorder="1" applyAlignment="1" applyProtection="1">
      <alignment vertical="center"/>
      <protection locked="0"/>
    </xf>
    <xf numFmtId="178" fontId="47" fillId="0" borderId="42" xfId="2" applyNumberFormat="1" applyFont="1" applyBorder="1" applyAlignment="1" applyProtection="1">
      <alignment vertical="center" shrinkToFit="1"/>
      <protection locked="0"/>
    </xf>
    <xf numFmtId="178" fontId="47" fillId="0" borderId="30" xfId="2" applyNumberFormat="1" applyFont="1" applyBorder="1" applyAlignment="1" applyProtection="1">
      <alignment vertical="center" shrinkToFit="1"/>
      <protection locked="0"/>
    </xf>
    <xf numFmtId="178" fontId="47" fillId="0" borderId="35" xfId="2" applyNumberFormat="1" applyFont="1" applyBorder="1" applyAlignment="1" applyProtection="1">
      <alignment vertical="center" shrinkToFit="1"/>
      <protection locked="0"/>
    </xf>
    <xf numFmtId="178" fontId="47" fillId="0" borderId="31" xfId="2" applyNumberFormat="1" applyFont="1" applyBorder="1" applyAlignment="1" applyProtection="1">
      <alignment vertical="center" shrinkToFit="1"/>
      <protection locked="0"/>
    </xf>
    <xf numFmtId="178" fontId="47" fillId="0" borderId="32" xfId="2" applyNumberFormat="1" applyFont="1" applyBorder="1" applyAlignment="1" applyProtection="1">
      <alignment vertical="center" shrinkToFit="1"/>
      <protection locked="0"/>
    </xf>
    <xf numFmtId="178" fontId="47" fillId="0" borderId="33" xfId="2" applyNumberFormat="1" applyFont="1" applyBorder="1" applyAlignment="1" applyProtection="1">
      <alignment vertical="center" shrinkToFit="1"/>
      <protection locked="0"/>
    </xf>
    <xf numFmtId="178" fontId="47" fillId="0" borderId="30" xfId="3" applyFont="1" applyFill="1" applyBorder="1" applyAlignment="1" applyProtection="1">
      <alignment horizontal="right" vertical="center" shrinkToFit="1"/>
    </xf>
    <xf numFmtId="178" fontId="47" fillId="0" borderId="35" xfId="3" applyFont="1" applyFill="1" applyBorder="1" applyAlignment="1" applyProtection="1">
      <alignment horizontal="right" vertical="center" shrinkToFit="1"/>
    </xf>
    <xf numFmtId="178" fontId="47" fillId="0" borderId="32" xfId="3" applyFont="1" applyFill="1" applyBorder="1" applyAlignment="1" applyProtection="1">
      <alignment horizontal="right" vertical="center" shrinkToFit="1"/>
    </xf>
    <xf numFmtId="178" fontId="47" fillId="0" borderId="33" xfId="3" applyFont="1" applyFill="1" applyBorder="1" applyAlignment="1" applyProtection="1">
      <alignment horizontal="right" vertical="center" shrinkToFit="1"/>
    </xf>
    <xf numFmtId="178" fontId="53" fillId="0" borderId="22" xfId="3" applyFont="1" applyFill="1" applyBorder="1" applyAlignment="1" applyProtection="1">
      <alignment horizontal="right" vertical="center" shrinkToFit="1"/>
      <protection locked="0"/>
    </xf>
    <xf numFmtId="178" fontId="53" fillId="0" borderId="27" xfId="3" applyFont="1" applyFill="1" applyBorder="1" applyAlignment="1" applyProtection="1">
      <alignment horizontal="right" vertical="center" shrinkToFit="1"/>
      <protection locked="0"/>
    </xf>
    <xf numFmtId="0" fontId="8" fillId="0" borderId="24"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38" fontId="9" fillId="3" borderId="53" xfId="1" applyFont="1" applyFill="1" applyBorder="1" applyAlignment="1" applyProtection="1">
      <alignment vertical="center"/>
    </xf>
    <xf numFmtId="38" fontId="9" fillId="3" borderId="9" xfId="1" applyFont="1" applyFill="1" applyBorder="1" applyAlignment="1" applyProtection="1">
      <alignment vertical="center"/>
    </xf>
    <xf numFmtId="0" fontId="47" fillId="3" borderId="57" xfId="2" applyFont="1" applyFill="1" applyBorder="1" applyAlignment="1">
      <alignment horizontal="justify" vertical="center" shrinkToFit="1"/>
    </xf>
    <xf numFmtId="0" fontId="47" fillId="3" borderId="58" xfId="2" applyFont="1" applyFill="1" applyBorder="1" applyAlignment="1">
      <alignment horizontal="justify" vertical="center" shrinkToFit="1"/>
    </xf>
    <xf numFmtId="178" fontId="51" fillId="3" borderId="5" xfId="3" applyFont="1" applyFill="1" applyBorder="1" applyAlignment="1" applyProtection="1">
      <alignment horizontal="right" vertical="center" shrinkToFit="1"/>
    </xf>
    <xf numFmtId="0" fontId="47" fillId="3" borderId="59" xfId="2" applyFont="1" applyFill="1" applyBorder="1" applyAlignment="1">
      <alignment horizontal="justify" vertical="center" shrinkToFit="1"/>
    </xf>
    <xf numFmtId="178" fontId="51" fillId="3" borderId="53" xfId="3" applyFont="1" applyFill="1" applyBorder="1" applyAlignment="1" applyProtection="1">
      <alignment horizontal="right" vertical="center" shrinkToFit="1"/>
    </xf>
    <xf numFmtId="178" fontId="53" fillId="0" borderId="51" xfId="3" applyFont="1" applyFill="1" applyBorder="1" applyAlignment="1" applyProtection="1">
      <alignment horizontal="right" vertical="center" shrinkToFit="1"/>
      <protection locked="0"/>
    </xf>
    <xf numFmtId="178" fontId="51" fillId="3" borderId="4" xfId="3" applyFont="1" applyFill="1" applyBorder="1" applyAlignment="1" applyProtection="1">
      <alignment horizontal="right" vertical="center" shrinkToFit="1"/>
    </xf>
    <xf numFmtId="0" fontId="10" fillId="4" borderId="11" xfId="0" applyFont="1" applyFill="1" applyBorder="1" applyAlignment="1">
      <alignment horizontal="centerContinuous" vertical="center"/>
    </xf>
    <xf numFmtId="0" fontId="10" fillId="4" borderId="5" xfId="0" applyFont="1" applyFill="1" applyBorder="1" applyAlignment="1">
      <alignment horizontal="centerContinuous" vertical="center"/>
    </xf>
    <xf numFmtId="0" fontId="11" fillId="2" borderId="0" xfId="0" applyFont="1" applyFill="1" applyAlignment="1">
      <alignment vertical="center"/>
    </xf>
    <xf numFmtId="0" fontId="14" fillId="12" borderId="11" xfId="0" applyFont="1" applyFill="1" applyBorder="1" applyAlignment="1">
      <alignment vertical="center"/>
    </xf>
    <xf numFmtId="38" fontId="8" fillId="0" borderId="60" xfId="1" applyFont="1" applyFill="1" applyBorder="1" applyAlignment="1" applyProtection="1">
      <alignment vertical="center"/>
      <protection locked="0"/>
    </xf>
    <xf numFmtId="38" fontId="8" fillId="0" borderId="61" xfId="1" applyFont="1" applyFill="1" applyBorder="1" applyAlignment="1" applyProtection="1">
      <alignment vertical="center"/>
      <protection locked="0"/>
    </xf>
    <xf numFmtId="38" fontId="8" fillId="0" borderId="62" xfId="1" applyFont="1" applyFill="1" applyBorder="1" applyAlignment="1" applyProtection="1">
      <alignment vertical="center"/>
      <protection locked="0"/>
    </xf>
    <xf numFmtId="38" fontId="8" fillId="0" borderId="63" xfId="1" applyFont="1" applyFill="1" applyBorder="1" applyAlignment="1" applyProtection="1">
      <alignment vertical="center"/>
      <protection locked="0"/>
    </xf>
    <xf numFmtId="38" fontId="8" fillId="0" borderId="64" xfId="1" applyFont="1" applyFill="1" applyBorder="1" applyAlignment="1" applyProtection="1">
      <alignment vertical="center"/>
      <protection locked="0"/>
    </xf>
    <xf numFmtId="38" fontId="8" fillId="0" borderId="65" xfId="1" applyFont="1" applyFill="1" applyBorder="1" applyAlignment="1" applyProtection="1">
      <alignment vertical="center"/>
      <protection locked="0"/>
    </xf>
    <xf numFmtId="0" fontId="47" fillId="3" borderId="68" xfId="2" applyFont="1" applyFill="1" applyBorder="1" applyAlignment="1">
      <alignment horizontal="justify" vertical="center" shrinkToFit="1"/>
    </xf>
    <xf numFmtId="178" fontId="47" fillId="0" borderId="42" xfId="3" applyFont="1" applyFill="1" applyBorder="1" applyAlignment="1" applyProtection="1">
      <alignment horizontal="right" vertical="center" shrinkToFit="1"/>
      <protection locked="0"/>
    </xf>
    <xf numFmtId="178" fontId="53" fillId="0" borderId="29" xfId="3" applyFont="1" applyFill="1" applyBorder="1" applyAlignment="1" applyProtection="1">
      <alignment horizontal="right" vertical="center" shrinkToFit="1"/>
    </xf>
    <xf numFmtId="178" fontId="53" fillId="0" borderId="32" xfId="2" applyNumberFormat="1" applyFont="1" applyBorder="1" applyAlignment="1" applyProtection="1">
      <alignment vertical="center" shrinkToFit="1"/>
      <protection locked="0"/>
    </xf>
    <xf numFmtId="0" fontId="10" fillId="4" borderId="2" xfId="0" applyFont="1" applyFill="1" applyBorder="1" applyAlignment="1">
      <alignment horizontal="center" vertical="center" wrapText="1"/>
    </xf>
    <xf numFmtId="178" fontId="53" fillId="0" borderId="27" xfId="3" applyFont="1" applyFill="1" applyBorder="1" applyAlignment="1" applyProtection="1">
      <alignment horizontal="right" vertical="center" shrinkToFit="1"/>
    </xf>
    <xf numFmtId="0" fontId="60" fillId="7" borderId="0" xfId="0" applyFont="1" applyFill="1" applyAlignment="1">
      <alignment horizontal="center" vertical="center"/>
    </xf>
    <xf numFmtId="0" fontId="14" fillId="5" borderId="53" xfId="0" applyFont="1" applyFill="1" applyBorder="1" applyAlignment="1">
      <alignment horizontal="centerContinuous" vertical="center"/>
    </xf>
    <xf numFmtId="38" fontId="8" fillId="0" borderId="66" xfId="1" applyFont="1" applyFill="1" applyBorder="1" applyAlignment="1" applyProtection="1">
      <alignment vertical="center"/>
      <protection locked="0"/>
    </xf>
    <xf numFmtId="38" fontId="8" fillId="0" borderId="67" xfId="1" applyFont="1" applyFill="1" applyBorder="1" applyAlignment="1" applyProtection="1">
      <alignment vertical="center"/>
      <protection locked="0"/>
    </xf>
    <xf numFmtId="38" fontId="43" fillId="0" borderId="63" xfId="1" applyFont="1" applyFill="1" applyBorder="1" applyAlignment="1" applyProtection="1">
      <alignment vertical="center"/>
      <protection locked="0"/>
    </xf>
    <xf numFmtId="38" fontId="43" fillId="0" borderId="64" xfId="1" applyFont="1" applyFill="1" applyBorder="1" applyAlignment="1" applyProtection="1">
      <alignment vertical="center"/>
      <protection locked="0"/>
    </xf>
    <xf numFmtId="38" fontId="43" fillId="0" borderId="65" xfId="1" applyFont="1" applyFill="1" applyBorder="1" applyAlignment="1" applyProtection="1">
      <alignment vertical="center"/>
      <protection locked="0"/>
    </xf>
    <xf numFmtId="38" fontId="43" fillId="0" borderId="66" xfId="1" applyFont="1" applyFill="1" applyBorder="1" applyAlignment="1" applyProtection="1">
      <alignment vertical="center"/>
      <protection locked="0"/>
    </xf>
    <xf numFmtId="38" fontId="43" fillId="0" borderId="67" xfId="1" applyFont="1" applyFill="1" applyBorder="1" applyAlignment="1" applyProtection="1">
      <alignment vertical="center"/>
      <protection locked="0"/>
    </xf>
    <xf numFmtId="38" fontId="43" fillId="0" borderId="60" xfId="1" applyFont="1" applyFill="1" applyBorder="1" applyAlignment="1" applyProtection="1">
      <alignment vertical="center"/>
      <protection locked="0"/>
    </xf>
    <xf numFmtId="38" fontId="43" fillId="0" borderId="61" xfId="1" applyFont="1" applyFill="1" applyBorder="1" applyAlignment="1" applyProtection="1">
      <alignment vertical="center"/>
      <protection locked="0"/>
    </xf>
    <xf numFmtId="38" fontId="43" fillId="0" borderId="62" xfId="1" applyFont="1" applyFill="1" applyBorder="1" applyAlignment="1" applyProtection="1">
      <alignment vertical="center"/>
      <protection locked="0"/>
    </xf>
    <xf numFmtId="178" fontId="53" fillId="0" borderId="55" xfId="3" applyFont="1" applyFill="1" applyBorder="1" applyAlignment="1" applyProtection="1">
      <alignment horizontal="right" vertical="center" shrinkToFit="1"/>
    </xf>
    <xf numFmtId="0" fontId="55" fillId="2" borderId="6" xfId="2" applyFont="1" applyFill="1" applyBorder="1" applyAlignment="1">
      <alignment horizontal="left" vertical="center" wrapText="1"/>
    </xf>
    <xf numFmtId="0" fontId="55" fillId="2" borderId="38" xfId="2" applyFont="1" applyFill="1" applyBorder="1" applyAlignment="1">
      <alignment horizontal="left" vertical="center" wrapText="1"/>
    </xf>
    <xf numFmtId="0" fontId="55" fillId="2" borderId="7" xfId="2" applyFont="1" applyFill="1" applyBorder="1" applyAlignment="1">
      <alignment horizontal="left" vertical="center" wrapText="1"/>
    </xf>
    <xf numFmtId="0" fontId="55" fillId="5" borderId="11" xfId="2" applyFont="1" applyFill="1" applyBorder="1" applyAlignment="1">
      <alignment horizontal="left" vertical="center" wrapText="1"/>
    </xf>
    <xf numFmtId="0" fontId="49" fillId="5" borderId="6" xfId="2" applyFont="1" applyFill="1" applyBorder="1" applyAlignment="1">
      <alignment horizontal="left" vertical="center"/>
    </xf>
    <xf numFmtId="0" fontId="55" fillId="16" borderId="11" xfId="2" applyFont="1" applyFill="1" applyBorder="1" applyAlignment="1">
      <alignment horizontal="left" vertical="center"/>
    </xf>
    <xf numFmtId="0" fontId="49" fillId="16" borderId="6" xfId="2" applyFont="1" applyFill="1" applyBorder="1" applyAlignment="1">
      <alignment horizontal="left" vertical="center"/>
    </xf>
    <xf numFmtId="0" fontId="55" fillId="6" borderId="12" xfId="2" applyFont="1" applyFill="1" applyBorder="1" applyAlignment="1">
      <alignment horizontal="left" vertical="center" wrapText="1"/>
    </xf>
    <xf numFmtId="0" fontId="55" fillId="6" borderId="11" xfId="2" applyFont="1" applyFill="1" applyBorder="1" applyAlignment="1">
      <alignment horizontal="left" vertical="center"/>
    </xf>
    <xf numFmtId="0" fontId="55" fillId="6" borderId="38" xfId="2" applyFont="1" applyFill="1" applyBorder="1" applyAlignment="1">
      <alignment horizontal="left" vertical="center"/>
    </xf>
    <xf numFmtId="0" fontId="55" fillId="13" borderId="6" xfId="2" applyFont="1" applyFill="1" applyBorder="1" applyAlignment="1">
      <alignment horizontal="left" vertical="center"/>
    </xf>
    <xf numFmtId="0" fontId="55" fillId="13" borderId="11" xfId="2" applyFont="1" applyFill="1" applyBorder="1" applyAlignment="1">
      <alignment horizontal="left" vertical="center" wrapText="1"/>
    </xf>
    <xf numFmtId="0" fontId="55" fillId="13" borderId="11" xfId="2" applyFont="1" applyFill="1" applyBorder="1" applyAlignment="1">
      <alignment horizontal="left" vertical="center"/>
    </xf>
    <xf numFmtId="0" fontId="49" fillId="17" borderId="6" xfId="2" applyFont="1" applyFill="1" applyBorder="1" applyAlignment="1">
      <alignment horizontal="left" vertical="center"/>
    </xf>
    <xf numFmtId="0" fontId="49" fillId="17" borderId="11" xfId="2" applyFont="1" applyFill="1" applyBorder="1" applyAlignment="1">
      <alignment horizontal="left" vertical="center" wrapText="1"/>
    </xf>
    <xf numFmtId="0" fontId="55" fillId="15" borderId="12" xfId="2" applyFont="1" applyFill="1" applyBorder="1" applyAlignment="1">
      <alignment horizontal="left" vertical="center" wrapText="1"/>
    </xf>
    <xf numFmtId="178" fontId="53" fillId="0" borderId="27" xfId="2" applyNumberFormat="1" applyFont="1" applyBorder="1" applyAlignment="1" applyProtection="1">
      <alignment vertical="center" shrinkToFit="1"/>
      <protection locked="0"/>
    </xf>
    <xf numFmtId="178" fontId="47" fillId="0" borderId="1" xfId="2" applyNumberFormat="1" applyFont="1" applyBorder="1" applyAlignment="1" applyProtection="1">
      <alignment vertical="center" shrinkToFit="1"/>
      <protection locked="0"/>
    </xf>
    <xf numFmtId="178" fontId="47" fillId="0" borderId="36" xfId="2" applyNumberFormat="1" applyFont="1" applyBorder="1" applyAlignment="1" applyProtection="1">
      <alignment vertical="center" shrinkToFit="1"/>
      <protection locked="0"/>
    </xf>
    <xf numFmtId="178" fontId="53" fillId="0" borderId="37" xfId="3" applyFont="1" applyFill="1" applyBorder="1" applyAlignment="1" applyProtection="1">
      <alignment horizontal="right" vertical="center" shrinkToFit="1"/>
      <protection locked="0"/>
    </xf>
    <xf numFmtId="178" fontId="53" fillId="0" borderId="1" xfId="3" applyFont="1" applyFill="1" applyBorder="1" applyAlignment="1" applyProtection="1">
      <alignment horizontal="right" vertical="center" shrinkToFit="1"/>
      <protection locked="0"/>
    </xf>
    <xf numFmtId="178" fontId="53" fillId="0" borderId="31" xfId="3" applyFont="1" applyFill="1" applyBorder="1" applyAlignment="1" applyProtection="1">
      <alignment horizontal="right" vertical="center" shrinkToFit="1"/>
      <protection locked="0"/>
    </xf>
    <xf numFmtId="178" fontId="53" fillId="0" borderId="32" xfId="3" applyFont="1" applyFill="1" applyBorder="1" applyAlignment="1" applyProtection="1">
      <alignment horizontal="right" vertical="center" shrinkToFit="1"/>
      <protection locked="0"/>
    </xf>
    <xf numFmtId="178" fontId="53" fillId="0" borderId="40" xfId="3" applyFont="1" applyFill="1" applyBorder="1" applyAlignment="1" applyProtection="1">
      <alignment horizontal="right" vertical="center" shrinkToFit="1"/>
      <protection locked="0"/>
    </xf>
    <xf numFmtId="178" fontId="53" fillId="0" borderId="29" xfId="3" applyFont="1" applyFill="1" applyBorder="1" applyAlignment="1" applyProtection="1">
      <alignment horizontal="right" vertical="center" shrinkToFit="1"/>
      <protection locked="0"/>
    </xf>
    <xf numFmtId="178" fontId="53" fillId="0" borderId="30" xfId="2" applyNumberFormat="1" applyFont="1" applyBorder="1" applyAlignment="1" applyProtection="1">
      <alignment vertical="center" shrinkToFit="1"/>
      <protection locked="0"/>
    </xf>
    <xf numFmtId="178" fontId="53" fillId="0" borderId="30" xfId="3" applyFont="1" applyFill="1" applyBorder="1" applyAlignment="1" applyProtection="1">
      <alignment horizontal="right" vertical="center" shrinkToFit="1"/>
      <protection locked="0"/>
    </xf>
    <xf numFmtId="178" fontId="51" fillId="5" borderId="12" xfId="3" applyFont="1" applyFill="1" applyBorder="1" applyAlignment="1" applyProtection="1">
      <alignment horizontal="right" vertical="center" shrinkToFit="1"/>
    </xf>
    <xf numFmtId="178" fontId="53" fillId="5" borderId="12" xfId="3" applyFont="1" applyFill="1" applyBorder="1" applyAlignment="1" applyProtection="1">
      <alignment horizontal="right" vertical="center" shrinkToFit="1"/>
    </xf>
    <xf numFmtId="178" fontId="47" fillId="5" borderId="12" xfId="3" applyFont="1" applyFill="1" applyBorder="1" applyAlignment="1" applyProtection="1">
      <alignment horizontal="right" vertical="center" shrinkToFit="1"/>
    </xf>
    <xf numFmtId="178" fontId="47" fillId="5" borderId="9" xfId="3" applyFont="1" applyFill="1" applyBorder="1" applyAlignment="1" applyProtection="1">
      <alignment horizontal="right" vertical="center" shrinkToFit="1"/>
    </xf>
    <xf numFmtId="178" fontId="51" fillId="3" borderId="30" xfId="3" applyFont="1" applyFill="1" applyBorder="1" applyAlignment="1" applyProtection="1">
      <alignment horizontal="right" vertical="center" shrinkToFit="1"/>
    </xf>
    <xf numFmtId="178" fontId="53" fillId="0" borderId="30" xfId="3" applyFont="1" applyFill="1" applyBorder="1" applyAlignment="1" applyProtection="1">
      <alignment horizontal="right" vertical="center" shrinkToFit="1"/>
    </xf>
    <xf numFmtId="0" fontId="48" fillId="16" borderId="38" xfId="2" applyFont="1" applyFill="1" applyBorder="1" applyAlignment="1">
      <alignment horizontal="justify" vertical="center" shrinkToFit="1"/>
    </xf>
    <xf numFmtId="179" fontId="52" fillId="16" borderId="38" xfId="2" applyNumberFormat="1" applyFont="1" applyFill="1" applyBorder="1" applyAlignment="1">
      <alignment horizontal="right" vertical="center" shrinkToFit="1"/>
    </xf>
    <xf numFmtId="179" fontId="52" fillId="16" borderId="7" xfId="2" applyNumberFormat="1" applyFont="1" applyFill="1" applyBorder="1" applyAlignment="1">
      <alignment horizontal="right" vertical="center" shrinkToFit="1"/>
    </xf>
    <xf numFmtId="181" fontId="47" fillId="0" borderId="37" xfId="2" applyNumberFormat="1" applyFont="1" applyBorder="1" applyAlignment="1" applyProtection="1">
      <alignment horizontal="right" vertical="center" shrinkToFit="1"/>
      <protection locked="0"/>
    </xf>
    <xf numFmtId="181" fontId="47" fillId="0" borderId="1" xfId="2" applyNumberFormat="1" applyFont="1" applyBorder="1" applyAlignment="1" applyProtection="1">
      <alignment horizontal="right" vertical="center" shrinkToFit="1"/>
      <protection locked="0"/>
    </xf>
    <xf numFmtId="181" fontId="47" fillId="0" borderId="36" xfId="2" applyNumberFormat="1" applyFont="1" applyBorder="1" applyAlignment="1" applyProtection="1">
      <alignment horizontal="right" vertical="center" shrinkToFit="1"/>
      <protection locked="0"/>
    </xf>
    <xf numFmtId="178" fontId="47" fillId="3" borderId="70" xfId="3" applyFont="1" applyFill="1" applyBorder="1" applyAlignment="1">
      <alignment horizontal="right" vertical="center" shrinkToFit="1"/>
    </xf>
    <xf numFmtId="178" fontId="47" fillId="3" borderId="71" xfId="3" applyFont="1" applyFill="1" applyBorder="1" applyAlignment="1">
      <alignment horizontal="right" vertical="center" shrinkToFit="1"/>
    </xf>
    <xf numFmtId="180" fontId="47" fillId="3" borderId="72" xfId="2" applyNumberFormat="1" applyFont="1" applyFill="1" applyBorder="1" applyAlignment="1">
      <alignment horizontal="right" vertical="center" shrinkToFit="1"/>
    </xf>
    <xf numFmtId="180" fontId="47" fillId="3" borderId="70" xfId="2" applyNumberFormat="1" applyFont="1" applyFill="1" applyBorder="1" applyAlignment="1">
      <alignment horizontal="right" vertical="center" shrinkToFit="1"/>
    </xf>
    <xf numFmtId="0" fontId="50" fillId="17" borderId="38" xfId="2" applyFont="1" applyFill="1" applyBorder="1" applyAlignment="1">
      <alignment horizontal="justify" vertical="center" shrinkToFit="1"/>
    </xf>
    <xf numFmtId="179" fontId="49" fillId="17" borderId="38" xfId="2" applyNumberFormat="1" applyFont="1" applyFill="1" applyBorder="1" applyAlignment="1">
      <alignment horizontal="right" vertical="center" shrinkToFit="1"/>
    </xf>
    <xf numFmtId="179" fontId="49" fillId="17" borderId="7" xfId="2" applyNumberFormat="1" applyFont="1" applyFill="1" applyBorder="1" applyAlignment="1">
      <alignment horizontal="right" vertical="center" shrinkToFit="1"/>
    </xf>
    <xf numFmtId="178" fontId="53" fillId="0" borderId="23" xfId="3" applyFont="1" applyFill="1" applyBorder="1" applyAlignment="1" applyProtection="1">
      <alignment horizontal="right" vertical="center" shrinkToFit="1"/>
    </xf>
    <xf numFmtId="178" fontId="53" fillId="3" borderId="73" xfId="3" applyFont="1" applyFill="1" applyBorder="1" applyAlignment="1" applyProtection="1">
      <alignment horizontal="right" vertical="center" shrinkToFit="1"/>
    </xf>
    <xf numFmtId="178" fontId="53" fillId="3" borderId="48" xfId="3" applyFont="1" applyFill="1" applyBorder="1" applyAlignment="1" applyProtection="1">
      <alignment horizontal="right" vertical="center" shrinkToFit="1"/>
    </xf>
    <xf numFmtId="178" fontId="51" fillId="3" borderId="27" xfId="3" applyFont="1" applyFill="1" applyBorder="1" applyAlignment="1" applyProtection="1">
      <alignment horizontal="right" vertical="center" shrinkToFit="1"/>
    </xf>
    <xf numFmtId="178" fontId="53" fillId="0" borderId="3" xfId="3" applyFont="1" applyFill="1" applyBorder="1" applyAlignment="1" applyProtection="1">
      <alignment horizontal="right" vertical="center" shrinkToFit="1"/>
    </xf>
    <xf numFmtId="178" fontId="51" fillId="3" borderId="48" xfId="3" applyFont="1" applyFill="1" applyBorder="1" applyAlignment="1" applyProtection="1">
      <alignment horizontal="right" vertical="center" shrinkToFit="1"/>
    </xf>
    <xf numFmtId="178" fontId="51" fillId="3" borderId="9" xfId="3" applyFont="1" applyFill="1" applyBorder="1" applyAlignment="1" applyProtection="1">
      <alignment horizontal="right" vertical="center" shrinkToFit="1"/>
    </xf>
    <xf numFmtId="178" fontId="53" fillId="0" borderId="31" xfId="3" applyFont="1" applyFill="1" applyBorder="1" applyAlignment="1" applyProtection="1">
      <alignment horizontal="right" vertical="center" shrinkToFit="1"/>
    </xf>
    <xf numFmtId="178" fontId="53" fillId="0" borderId="32" xfId="3" applyFont="1" applyFill="1" applyBorder="1" applyAlignment="1" applyProtection="1">
      <alignment horizontal="right" vertical="center" shrinkToFit="1"/>
    </xf>
    <xf numFmtId="178" fontId="53" fillId="0" borderId="33" xfId="3" applyFont="1" applyFill="1" applyBorder="1" applyAlignment="1" applyProtection="1">
      <alignment horizontal="right" vertical="center" shrinkToFit="1"/>
    </xf>
    <xf numFmtId="0" fontId="55" fillId="15" borderId="12" xfId="2" applyFont="1" applyFill="1" applyBorder="1" applyAlignment="1">
      <alignment horizontal="left" vertical="center"/>
    </xf>
    <xf numFmtId="178" fontId="53" fillId="0" borderId="51" xfId="3" applyFont="1" applyFill="1" applyBorder="1" applyAlignment="1" applyProtection="1">
      <alignment horizontal="right" vertical="center" shrinkToFit="1"/>
    </xf>
    <xf numFmtId="178" fontId="53" fillId="0" borderId="74" xfId="3" applyFont="1" applyFill="1" applyBorder="1" applyAlignment="1" applyProtection="1">
      <alignment horizontal="right" vertical="center" shrinkToFit="1"/>
    </xf>
    <xf numFmtId="178" fontId="53" fillId="0" borderId="4" xfId="3" applyFont="1" applyFill="1" applyBorder="1" applyAlignment="1" applyProtection="1">
      <alignment horizontal="right" vertical="center" shrinkToFit="1"/>
    </xf>
    <xf numFmtId="178" fontId="53" fillId="0" borderId="69" xfId="3" applyFont="1" applyFill="1" applyBorder="1" applyAlignment="1" applyProtection="1">
      <alignment horizontal="right" vertical="center" shrinkToFit="1"/>
    </xf>
    <xf numFmtId="178" fontId="47" fillId="0" borderId="53" xfId="3" applyFont="1" applyFill="1" applyBorder="1" applyAlignment="1" applyProtection="1">
      <alignment horizontal="right" vertical="center" shrinkToFit="1"/>
      <protection locked="0"/>
    </xf>
    <xf numFmtId="178" fontId="47" fillId="0" borderId="3" xfId="2" applyNumberFormat="1" applyFont="1" applyBorder="1" applyAlignment="1" applyProtection="1">
      <alignment vertical="center" shrinkToFit="1"/>
      <protection locked="0"/>
    </xf>
    <xf numFmtId="178" fontId="47" fillId="0" borderId="3" xfId="3" applyFont="1" applyFill="1" applyBorder="1" applyAlignment="1" applyProtection="1">
      <alignment horizontal="right" vertical="center" shrinkToFit="1"/>
      <protection locked="0"/>
    </xf>
    <xf numFmtId="178" fontId="47" fillId="0" borderId="56" xfId="2" applyNumberFormat="1" applyFont="1" applyBorder="1" applyAlignment="1" applyProtection="1">
      <alignment vertical="center" shrinkToFit="1"/>
      <protection locked="0"/>
    </xf>
    <xf numFmtId="178" fontId="47" fillId="0" borderId="27" xfId="2" applyNumberFormat="1" applyFont="1" applyBorder="1" applyAlignment="1" applyProtection="1">
      <alignment vertical="center" shrinkToFit="1"/>
      <protection locked="0"/>
    </xf>
    <xf numFmtId="178" fontId="47" fillId="0" borderId="23" xfId="2" applyNumberFormat="1" applyFont="1" applyBorder="1" applyAlignment="1" applyProtection="1">
      <alignment vertical="center" shrinkToFit="1"/>
      <protection locked="0"/>
    </xf>
    <xf numFmtId="178" fontId="47" fillId="0" borderId="37" xfId="2" applyNumberFormat="1" applyFont="1" applyBorder="1" applyAlignment="1" applyProtection="1">
      <alignment vertical="center" shrinkToFit="1"/>
      <protection locked="0"/>
    </xf>
    <xf numFmtId="0" fontId="47" fillId="3" borderId="75" xfId="2" applyFont="1" applyFill="1" applyBorder="1" applyAlignment="1">
      <alignment horizontal="justify" vertical="center" shrinkToFit="1"/>
    </xf>
    <xf numFmtId="178" fontId="53" fillId="0" borderId="74" xfId="3" applyFont="1" applyFill="1" applyBorder="1" applyAlignment="1" applyProtection="1">
      <alignment horizontal="right" vertical="center" shrinkToFit="1"/>
      <protection locked="0"/>
    </xf>
    <xf numFmtId="0" fontId="55" fillId="6" borderId="54" xfId="2" applyFont="1" applyFill="1" applyBorder="1" applyAlignment="1">
      <alignment horizontal="left" vertical="center"/>
    </xf>
    <xf numFmtId="0" fontId="55" fillId="6" borderId="8" xfId="2" applyFont="1" applyFill="1" applyBorder="1" applyAlignment="1">
      <alignment horizontal="left" vertical="center"/>
    </xf>
    <xf numFmtId="0" fontId="61" fillId="0" borderId="0" xfId="0" applyFont="1" applyAlignment="1">
      <alignment vertical="center"/>
    </xf>
    <xf numFmtId="0" fontId="19" fillId="4" borderId="0" xfId="0" applyFont="1" applyFill="1" applyAlignment="1">
      <alignment horizontal="left" vertical="center"/>
    </xf>
    <xf numFmtId="0" fontId="19" fillId="5" borderId="0" xfId="0" applyFont="1" applyFill="1" applyAlignment="1">
      <alignment horizontal="left" vertical="center"/>
    </xf>
    <xf numFmtId="0" fontId="18" fillId="5" borderId="0" xfId="0" applyFont="1" applyFill="1" applyAlignment="1">
      <alignment vertical="center"/>
    </xf>
    <xf numFmtId="0" fontId="19" fillId="16" borderId="0" xfId="0" applyFont="1" applyFill="1" applyAlignment="1">
      <alignment horizontal="left" vertical="center"/>
    </xf>
    <xf numFmtId="0" fontId="18" fillId="16" borderId="0" xfId="0" applyFont="1" applyFill="1" applyAlignment="1">
      <alignment vertical="center"/>
    </xf>
    <xf numFmtId="0" fontId="19" fillId="17" borderId="0" xfId="0" applyFont="1" applyFill="1" applyAlignment="1">
      <alignment horizontal="left" vertical="center"/>
    </xf>
    <xf numFmtId="0" fontId="18" fillId="17" borderId="0" xfId="0" applyFont="1" applyFill="1" applyAlignment="1">
      <alignment vertical="center"/>
    </xf>
    <xf numFmtId="178" fontId="53" fillId="0" borderId="76" xfId="3" applyFont="1" applyFill="1" applyBorder="1" applyAlignment="1" applyProtection="1">
      <alignment horizontal="right" vertical="center" shrinkToFit="1"/>
      <protection locked="0"/>
    </xf>
    <xf numFmtId="178" fontId="53" fillId="0" borderId="56" xfId="3" applyFont="1" applyFill="1" applyBorder="1" applyAlignment="1" applyProtection="1">
      <alignment horizontal="right" vertical="center" shrinkToFit="1"/>
    </xf>
    <xf numFmtId="178" fontId="53" fillId="0" borderId="22" xfId="3" applyFont="1" applyFill="1" applyBorder="1" applyAlignment="1" applyProtection="1">
      <alignment horizontal="right" vertical="center" shrinkToFit="1"/>
    </xf>
    <xf numFmtId="178" fontId="53" fillId="0" borderId="77" xfId="3" applyFont="1" applyFill="1" applyBorder="1" applyAlignment="1" applyProtection="1">
      <alignment horizontal="right" vertical="center" shrinkToFit="1"/>
    </xf>
    <xf numFmtId="178" fontId="53" fillId="0" borderId="37" xfId="3" applyFont="1" applyFill="1" applyBorder="1" applyAlignment="1" applyProtection="1">
      <alignment horizontal="right" vertical="center" shrinkToFit="1"/>
    </xf>
    <xf numFmtId="178" fontId="53" fillId="0" borderId="1" xfId="3" applyFont="1" applyFill="1" applyBorder="1" applyAlignment="1" applyProtection="1">
      <alignment horizontal="right" vertical="center" shrinkToFit="1"/>
    </xf>
    <xf numFmtId="178" fontId="53" fillId="0" borderId="36" xfId="3" applyFont="1" applyFill="1" applyBorder="1" applyAlignment="1" applyProtection="1">
      <alignment horizontal="right" vertical="center" shrinkToFit="1"/>
    </xf>
    <xf numFmtId="178" fontId="51" fillId="3" borderId="78" xfId="3" applyFont="1" applyFill="1" applyBorder="1" applyAlignment="1" applyProtection="1">
      <alignment horizontal="right" vertical="center" shrinkToFit="1"/>
    </xf>
    <xf numFmtId="178" fontId="51" fillId="3" borderId="79" xfId="3" applyFont="1" applyFill="1" applyBorder="1" applyAlignment="1" applyProtection="1">
      <alignment horizontal="right" vertical="center" shrinkToFit="1"/>
    </xf>
    <xf numFmtId="178" fontId="53" fillId="3" borderId="58" xfId="3" applyFont="1" applyFill="1" applyBorder="1" applyAlignment="1" applyProtection="1">
      <alignment horizontal="right" vertical="center" shrinkToFit="1"/>
    </xf>
    <xf numFmtId="178" fontId="53" fillId="0" borderId="35" xfId="3" applyFont="1" applyFill="1" applyBorder="1" applyAlignment="1" applyProtection="1">
      <alignment horizontal="right" vertical="center" shrinkToFit="1"/>
    </xf>
    <xf numFmtId="0" fontId="55" fillId="13" borderId="5" xfId="2" applyFont="1" applyFill="1" applyBorder="1" applyAlignment="1">
      <alignment horizontal="left" vertical="center"/>
    </xf>
    <xf numFmtId="178" fontId="53" fillId="0" borderId="23" xfId="2" applyNumberFormat="1" applyFont="1" applyBorder="1" applyAlignment="1" applyProtection="1">
      <alignment vertical="center" shrinkToFit="1"/>
      <protection locked="0"/>
    </xf>
    <xf numFmtId="0" fontId="8" fillId="0" borderId="80" xfId="0" applyFont="1" applyBorder="1" applyAlignment="1" applyProtection="1">
      <alignment horizontal="center" vertical="center"/>
      <protection locked="0"/>
    </xf>
    <xf numFmtId="0" fontId="55" fillId="15" borderId="54" xfId="2" applyFont="1" applyFill="1" applyBorder="1" applyAlignment="1">
      <alignment horizontal="left" vertical="center"/>
    </xf>
    <xf numFmtId="0" fontId="26" fillId="0" borderId="0" xfId="0" applyFont="1" applyAlignment="1">
      <alignment horizontal="right" vertical="center"/>
    </xf>
    <xf numFmtId="0" fontId="36" fillId="2" borderId="6" xfId="0" applyFont="1" applyFill="1" applyBorder="1" applyAlignment="1">
      <alignment vertical="center"/>
    </xf>
    <xf numFmtId="0" fontId="35" fillId="2" borderId="11" xfId="0" applyFont="1" applyFill="1" applyBorder="1" applyAlignment="1">
      <alignment vertical="center"/>
    </xf>
    <xf numFmtId="0" fontId="35" fillId="2" borderId="5" xfId="0" applyFont="1" applyFill="1" applyBorder="1" applyAlignment="1">
      <alignment vertical="center"/>
    </xf>
    <xf numFmtId="0" fontId="0" fillId="8" borderId="11" xfId="0" applyFill="1" applyBorder="1" applyAlignment="1">
      <alignment horizontal="center" vertical="center"/>
    </xf>
    <xf numFmtId="0" fontId="26" fillId="8" borderId="6" xfId="0" applyFont="1" applyFill="1" applyBorder="1" applyAlignment="1">
      <alignment vertical="center"/>
    </xf>
    <xf numFmtId="0" fontId="27" fillId="9" borderId="0" xfId="0" applyFont="1" applyFill="1" applyAlignment="1">
      <alignment vertical="center"/>
    </xf>
    <xf numFmtId="0" fontId="48" fillId="3" borderId="48" xfId="2" applyFont="1" applyFill="1" applyBorder="1" applyAlignment="1">
      <alignment horizontal="justify" vertical="center" shrinkToFit="1"/>
    </xf>
    <xf numFmtId="0" fontId="62" fillId="2" borderId="6" xfId="2" applyFont="1" applyFill="1" applyBorder="1" applyAlignment="1">
      <alignment horizontal="left" vertical="center"/>
    </xf>
    <xf numFmtId="0" fontId="62" fillId="2" borderId="8" xfId="2" applyFont="1" applyFill="1" applyBorder="1" applyAlignment="1">
      <alignment horizontal="left" vertical="center"/>
    </xf>
    <xf numFmtId="0" fontId="62" fillId="6" borderId="54" xfId="2" applyFont="1" applyFill="1" applyBorder="1" applyAlignment="1">
      <alignment horizontal="left" vertical="center"/>
    </xf>
    <xf numFmtId="0" fontId="62" fillId="6" borderId="6" xfId="2" applyFont="1" applyFill="1" applyBorder="1" applyAlignment="1">
      <alignment horizontal="left" vertical="center"/>
    </xf>
    <xf numFmtId="0" fontId="62" fillId="13" borderId="6" xfId="2" applyFont="1" applyFill="1" applyBorder="1" applyAlignment="1">
      <alignment horizontal="left" vertical="center"/>
    </xf>
    <xf numFmtId="0" fontId="51" fillId="3" borderId="38" xfId="2" applyFont="1" applyFill="1" applyBorder="1" applyAlignment="1">
      <alignment horizontal="center" vertical="center"/>
    </xf>
    <xf numFmtId="0" fontId="66" fillId="10" borderId="1" xfId="0" applyFont="1" applyFill="1" applyBorder="1" applyAlignment="1">
      <alignment horizontal="center" vertical="center" wrapText="1"/>
    </xf>
    <xf numFmtId="0" fontId="34" fillId="0" borderId="0" xfId="0" applyFont="1" applyAlignment="1">
      <alignment horizontal="right" vertical="center"/>
    </xf>
    <xf numFmtId="0" fontId="33" fillId="0" borderId="0" xfId="0" applyFont="1" applyAlignment="1">
      <alignment vertical="center"/>
    </xf>
    <xf numFmtId="0" fontId="31" fillId="9" borderId="0" xfId="0" applyFont="1" applyFill="1" applyAlignment="1">
      <alignment vertical="center"/>
    </xf>
    <xf numFmtId="178" fontId="53" fillId="8" borderId="81" xfId="3" applyFont="1" applyFill="1" applyBorder="1" applyAlignment="1" applyProtection="1">
      <alignment horizontal="right" vertical="center" shrinkToFit="1"/>
      <protection locked="0"/>
    </xf>
    <xf numFmtId="178" fontId="53" fillId="8" borderId="82" xfId="3" applyFont="1" applyFill="1" applyBorder="1" applyAlignment="1" applyProtection="1">
      <alignment horizontal="right" vertical="center" shrinkToFit="1"/>
      <protection locked="0"/>
    </xf>
    <xf numFmtId="178" fontId="53" fillId="8" borderId="83" xfId="3" applyFont="1" applyFill="1" applyBorder="1" applyAlignment="1" applyProtection="1">
      <alignment horizontal="right" vertical="center" shrinkToFit="1"/>
      <protection locked="0"/>
    </xf>
    <xf numFmtId="0" fontId="67" fillId="7" borderId="0" xfId="9" applyFill="1" applyAlignment="1">
      <alignment vertical="center"/>
    </xf>
    <xf numFmtId="0" fontId="0" fillId="6" borderId="0" xfId="0" applyFill="1" applyAlignment="1">
      <alignment vertical="center"/>
    </xf>
    <xf numFmtId="0" fontId="34" fillId="6" borderId="0" xfId="0" applyFont="1" applyFill="1" applyAlignment="1">
      <alignment vertical="center"/>
    </xf>
    <xf numFmtId="0" fontId="39" fillId="6" borderId="0" xfId="0" applyFont="1" applyFill="1" applyAlignment="1">
      <alignment horizontal="right" vertical="center"/>
    </xf>
    <xf numFmtId="31" fontId="0" fillId="8" borderId="11" xfId="0" applyNumberFormat="1" applyFill="1" applyBorder="1" applyAlignment="1">
      <alignment horizontal="left" vertical="center"/>
    </xf>
    <xf numFmtId="0" fontId="36" fillId="2" borderId="11" xfId="0" applyFont="1" applyFill="1" applyBorder="1" applyAlignment="1">
      <alignment horizontal="left" vertical="center"/>
    </xf>
    <xf numFmtId="0" fontId="0" fillId="2" borderId="5" xfId="0" applyFill="1" applyBorder="1" applyAlignment="1">
      <alignment vertical="center"/>
    </xf>
    <xf numFmtId="0" fontId="26" fillId="8" borderId="11" xfId="0" applyFont="1" applyFill="1" applyBorder="1" applyAlignment="1">
      <alignment vertical="center"/>
    </xf>
    <xf numFmtId="0" fontId="35" fillId="2" borderId="11" xfId="0" applyFont="1" applyFill="1" applyBorder="1" applyAlignment="1">
      <alignment horizontal="left" vertical="center"/>
    </xf>
    <xf numFmtId="0" fontId="0" fillId="8" borderId="5" xfId="0" applyFill="1" applyBorder="1" applyAlignment="1">
      <alignment horizontal="right" vertical="center"/>
    </xf>
    <xf numFmtId="0" fontId="69" fillId="0" borderId="0" xfId="0" applyFont="1"/>
    <xf numFmtId="0" fontId="70" fillId="0" borderId="0" xfId="0" applyFont="1"/>
    <xf numFmtId="0" fontId="70" fillId="18" borderId="0" xfId="0" applyFont="1" applyFill="1"/>
    <xf numFmtId="0" fontId="39" fillId="0" borderId="0" xfId="0" applyFont="1"/>
    <xf numFmtId="0" fontId="0" fillId="0" borderId="84" xfId="0" applyBorder="1"/>
    <xf numFmtId="0" fontId="39" fillId="0" borderId="84" xfId="0" applyFont="1" applyBorder="1"/>
    <xf numFmtId="0" fontId="3" fillId="0" borderId="0" xfId="0" applyFont="1"/>
    <xf numFmtId="38" fontId="43" fillId="2" borderId="0" xfId="1" applyFont="1" applyFill="1" applyBorder="1" applyAlignment="1" applyProtection="1">
      <alignment vertical="center"/>
    </xf>
    <xf numFmtId="38" fontId="43" fillId="2" borderId="53" xfId="1" applyFont="1" applyFill="1" applyBorder="1" applyAlignment="1" applyProtection="1">
      <alignment vertical="center"/>
    </xf>
    <xf numFmtId="0" fontId="49" fillId="4" borderId="11" xfId="2" applyFont="1" applyFill="1" applyBorder="1" applyAlignment="1">
      <alignment horizontal="center" vertical="center" wrapText="1"/>
    </xf>
    <xf numFmtId="0" fontId="49" fillId="4" borderId="5" xfId="2" applyFont="1" applyFill="1" applyBorder="1" applyAlignment="1">
      <alignment horizontal="center" vertical="center" wrapText="1"/>
    </xf>
    <xf numFmtId="178" fontId="51" fillId="3" borderId="7" xfId="3" applyFont="1" applyFill="1" applyBorder="1" applyAlignment="1" applyProtection="1">
      <alignment horizontal="right" vertical="center" shrinkToFit="1"/>
    </xf>
    <xf numFmtId="178" fontId="51" fillId="3" borderId="2" xfId="3" applyFont="1" applyFill="1" applyBorder="1" applyAlignment="1" applyProtection="1">
      <alignment horizontal="right" vertical="center" shrinkToFit="1"/>
    </xf>
    <xf numFmtId="0" fontId="9" fillId="3" borderId="1" xfId="0" applyFont="1" applyFill="1" applyBorder="1" applyAlignment="1">
      <alignment horizontal="center" vertical="center"/>
    </xf>
    <xf numFmtId="178" fontId="51" fillId="3" borderId="1" xfId="2" applyNumberFormat="1" applyFont="1" applyFill="1" applyBorder="1" applyAlignment="1">
      <alignment vertical="center" shrinkToFit="1"/>
    </xf>
    <xf numFmtId="178" fontId="51" fillId="3" borderId="3" xfId="2" applyNumberFormat="1" applyFont="1" applyFill="1" applyBorder="1" applyAlignment="1">
      <alignment vertical="center" shrinkToFit="1"/>
    </xf>
    <xf numFmtId="178" fontId="53" fillId="3" borderId="46" xfId="2" applyNumberFormat="1" applyFont="1" applyFill="1" applyBorder="1" applyAlignment="1">
      <alignment vertical="center" shrinkToFit="1"/>
    </xf>
    <xf numFmtId="178" fontId="47" fillId="0" borderId="35" xfId="3" applyFont="1" applyFill="1" applyBorder="1" applyAlignment="1" applyProtection="1">
      <alignment horizontal="right" vertical="center" shrinkToFit="1"/>
      <protection locked="0"/>
    </xf>
    <xf numFmtId="178" fontId="47" fillId="0" borderId="32" xfId="3" applyFont="1" applyFill="1" applyBorder="1" applyAlignment="1" applyProtection="1">
      <alignment horizontal="right" vertical="center" shrinkToFit="1"/>
      <protection locked="0"/>
    </xf>
    <xf numFmtId="178" fontId="47" fillId="0" borderId="33" xfId="3" applyFont="1" applyFill="1" applyBorder="1" applyAlignment="1" applyProtection="1">
      <alignment horizontal="right" vertical="center" shrinkToFit="1"/>
      <protection locked="0"/>
    </xf>
    <xf numFmtId="178" fontId="53" fillId="0" borderId="35" xfId="3" applyFont="1" applyFill="1" applyBorder="1" applyAlignment="1" applyProtection="1">
      <alignment horizontal="right" vertical="center" shrinkToFit="1"/>
      <protection locked="0"/>
    </xf>
    <xf numFmtId="178" fontId="53" fillId="0" borderId="33" xfId="3" applyFont="1" applyFill="1" applyBorder="1" applyAlignment="1" applyProtection="1">
      <alignment horizontal="right" vertical="center" shrinkToFit="1"/>
      <protection locked="0"/>
    </xf>
    <xf numFmtId="178" fontId="53" fillId="0" borderId="23" xfId="3" applyFont="1" applyFill="1" applyBorder="1" applyAlignment="1" applyProtection="1">
      <alignment horizontal="right" vertical="center" shrinkToFit="1"/>
      <protection locked="0"/>
    </xf>
    <xf numFmtId="181" fontId="47" fillId="0" borderId="29" xfId="2" applyNumberFormat="1" applyFont="1" applyBorder="1" applyAlignment="1" applyProtection="1">
      <alignment horizontal="right" vertical="center" shrinkToFit="1"/>
      <protection locked="0"/>
    </xf>
    <xf numFmtId="181" fontId="47" fillId="0" borderId="30" xfId="2" applyNumberFormat="1" applyFont="1" applyBorder="1" applyAlignment="1" applyProtection="1">
      <alignment horizontal="right" vertical="center" shrinkToFit="1"/>
      <protection locked="0"/>
    </xf>
    <xf numFmtId="181" fontId="47" fillId="0" borderId="35" xfId="2" applyNumberFormat="1" applyFont="1" applyBorder="1" applyAlignment="1" applyProtection="1">
      <alignment horizontal="right" vertical="center" shrinkToFit="1"/>
      <protection locked="0"/>
    </xf>
    <xf numFmtId="178" fontId="47" fillId="0" borderId="37" xfId="3" applyFont="1" applyFill="1" applyBorder="1" applyAlignment="1" applyProtection="1">
      <alignment horizontal="right" vertical="center" shrinkToFit="1"/>
      <protection locked="0"/>
    </xf>
    <xf numFmtId="178" fontId="47" fillId="0" borderId="1" xfId="3" applyFont="1" applyFill="1" applyBorder="1" applyAlignment="1" applyProtection="1">
      <alignment horizontal="right" vertical="center" shrinkToFit="1"/>
      <protection locked="0"/>
    </xf>
    <xf numFmtId="178" fontId="47" fillId="0" borderId="6" xfId="3" applyFont="1" applyFill="1" applyBorder="1" applyAlignment="1" applyProtection="1">
      <alignment horizontal="right" vertical="center" shrinkToFit="1"/>
      <protection locked="0"/>
    </xf>
    <xf numFmtId="178" fontId="47" fillId="0" borderId="36" xfId="3" applyFont="1" applyFill="1" applyBorder="1" applyAlignment="1" applyProtection="1">
      <alignment horizontal="right" vertical="center" shrinkToFit="1"/>
      <protection locked="0"/>
    </xf>
    <xf numFmtId="178" fontId="47" fillId="0" borderId="43" xfId="3" applyFont="1" applyFill="1" applyBorder="1" applyAlignment="1" applyProtection="1">
      <alignment horizontal="right" vertical="center" shrinkToFit="1"/>
      <protection locked="0"/>
    </xf>
    <xf numFmtId="178" fontId="47" fillId="0" borderId="2" xfId="3" applyFont="1" applyFill="1" applyBorder="1" applyAlignment="1" applyProtection="1">
      <alignment horizontal="right" vertical="center" shrinkToFit="1"/>
      <protection locked="0"/>
    </xf>
    <xf numFmtId="178" fontId="47" fillId="0" borderId="8" xfId="3" applyFont="1" applyFill="1" applyBorder="1" applyAlignment="1" applyProtection="1">
      <alignment horizontal="right" vertical="center" shrinkToFit="1"/>
      <protection locked="0"/>
    </xf>
    <xf numFmtId="178" fontId="47" fillId="0" borderId="41" xfId="3" applyFont="1" applyFill="1" applyBorder="1" applyAlignment="1" applyProtection="1">
      <alignment horizontal="right" vertical="center" shrinkToFit="1"/>
      <protection locked="0"/>
    </xf>
    <xf numFmtId="180" fontId="47" fillId="0" borderId="43" xfId="2" applyNumberFormat="1" applyFont="1" applyBorder="1" applyAlignment="1" applyProtection="1">
      <alignment horizontal="right" vertical="center" shrinkToFit="1"/>
      <protection locked="0"/>
    </xf>
    <xf numFmtId="180" fontId="47" fillId="0" borderId="2" xfId="2" applyNumberFormat="1" applyFont="1" applyBorder="1" applyAlignment="1" applyProtection="1">
      <alignment horizontal="right" vertical="center" shrinkToFit="1"/>
      <protection locked="0"/>
    </xf>
    <xf numFmtId="180" fontId="47" fillId="0" borderId="8" xfId="2" applyNumberFormat="1" applyFont="1" applyBorder="1" applyAlignment="1" applyProtection="1">
      <alignment horizontal="right" vertical="center" shrinkToFit="1"/>
      <protection locked="0"/>
    </xf>
    <xf numFmtId="180" fontId="47" fillId="0" borderId="1" xfId="2" applyNumberFormat="1" applyFont="1" applyBorder="1" applyAlignment="1" applyProtection="1">
      <alignment horizontal="right" vertical="center" shrinkToFit="1"/>
      <protection locked="0"/>
    </xf>
    <xf numFmtId="180" fontId="47" fillId="0" borderId="52" xfId="2" applyNumberFormat="1" applyFont="1" applyBorder="1" applyAlignment="1" applyProtection="1">
      <alignment horizontal="right" vertical="center" shrinkToFit="1"/>
      <protection locked="0"/>
    </xf>
    <xf numFmtId="180" fontId="47" fillId="0" borderId="32" xfId="2" applyNumberFormat="1" applyFont="1" applyBorder="1" applyAlignment="1" applyProtection="1">
      <alignment horizontal="right" vertical="center" shrinkToFit="1"/>
      <protection locked="0"/>
    </xf>
    <xf numFmtId="180" fontId="47" fillId="0" borderId="33" xfId="2" applyNumberFormat="1" applyFont="1" applyBorder="1" applyAlignment="1" applyProtection="1">
      <alignment horizontal="right" vertical="center" shrinkToFit="1"/>
      <protection locked="0"/>
    </xf>
    <xf numFmtId="178" fontId="47" fillId="0" borderId="55" xfId="3" applyFont="1" applyFill="1" applyBorder="1" applyAlignment="1" applyProtection="1">
      <alignment horizontal="right" vertical="center" shrinkToFit="1"/>
      <protection locked="0"/>
    </xf>
    <xf numFmtId="178" fontId="47" fillId="0" borderId="52" xfId="3" applyFont="1" applyFill="1" applyBorder="1" applyAlignment="1" applyProtection="1">
      <alignment horizontal="right" vertical="center" shrinkToFit="1"/>
      <protection locked="0"/>
    </xf>
    <xf numFmtId="178" fontId="53" fillId="0" borderId="77" xfId="3" applyFont="1" applyFill="1" applyBorder="1" applyAlignment="1" applyProtection="1">
      <alignment horizontal="right" vertical="center" shrinkToFit="1"/>
      <protection locked="0"/>
    </xf>
    <xf numFmtId="178" fontId="53" fillId="0" borderId="36" xfId="3" applyFont="1" applyFill="1" applyBorder="1" applyAlignment="1" applyProtection="1">
      <alignment horizontal="right" vertical="center" shrinkToFit="1"/>
      <protection locked="0"/>
    </xf>
    <xf numFmtId="178" fontId="53" fillId="0" borderId="4" xfId="3" applyFont="1" applyFill="1" applyBorder="1" applyAlignment="1" applyProtection="1">
      <alignment horizontal="right" vertical="center" shrinkToFit="1"/>
      <protection locked="0"/>
    </xf>
    <xf numFmtId="178" fontId="53" fillId="0" borderId="69" xfId="3" applyFont="1" applyFill="1" applyBorder="1" applyAlignment="1" applyProtection="1">
      <alignment horizontal="right" vertical="center" shrinkToFit="1"/>
      <protection locked="0"/>
    </xf>
    <xf numFmtId="178" fontId="53" fillId="0" borderId="55" xfId="3" applyFont="1" applyFill="1" applyBorder="1" applyAlignment="1" applyProtection="1">
      <alignment horizontal="right" vertical="center" shrinkToFit="1"/>
      <protection locked="0"/>
    </xf>
    <xf numFmtId="178" fontId="53" fillId="0" borderId="3" xfId="3" applyFont="1" applyFill="1" applyBorder="1" applyAlignment="1" applyProtection="1">
      <alignment horizontal="right" vertical="center" shrinkToFit="1"/>
      <protection locked="0"/>
    </xf>
    <xf numFmtId="178" fontId="53" fillId="0" borderId="56" xfId="3" applyFont="1" applyFill="1" applyBorder="1" applyAlignment="1" applyProtection="1">
      <alignment horizontal="right" vertical="center" shrinkToFit="1"/>
      <protection locked="0"/>
    </xf>
    <xf numFmtId="178" fontId="47" fillId="5" borderId="12" xfId="2" applyNumberFormat="1" applyFont="1" applyFill="1" applyBorder="1" applyAlignment="1">
      <alignment vertical="center" shrinkToFit="1"/>
    </xf>
    <xf numFmtId="0" fontId="26" fillId="9" borderId="0" xfId="0" applyFont="1" applyFill="1" applyAlignment="1">
      <alignment horizontal="right" vertical="center"/>
    </xf>
    <xf numFmtId="55" fontId="26" fillId="9" borderId="0" xfId="0" applyNumberFormat="1" applyFont="1" applyFill="1" applyAlignment="1">
      <alignment vertical="center"/>
    </xf>
    <xf numFmtId="0" fontId="0" fillId="9" borderId="0" xfId="0" applyFill="1" applyAlignment="1">
      <alignment horizontal="right" vertical="center"/>
    </xf>
    <xf numFmtId="55" fontId="0" fillId="9" borderId="0" xfId="0" applyNumberFormat="1" applyFill="1" applyAlignment="1">
      <alignment horizontal="right" vertical="center"/>
    </xf>
    <xf numFmtId="31" fontId="0" fillId="9" borderId="0" xfId="0" applyNumberFormat="1" applyFill="1" applyAlignment="1">
      <alignment horizontal="left" vertical="center"/>
    </xf>
    <xf numFmtId="0" fontId="0" fillId="9" borderId="0" xfId="0" applyFill="1" applyAlignment="1">
      <alignment horizontal="center" vertical="center"/>
    </xf>
    <xf numFmtId="178" fontId="53" fillId="0" borderId="51" xfId="2" applyNumberFormat="1" applyFont="1" applyBorder="1" applyAlignment="1" applyProtection="1">
      <alignment vertical="center" shrinkToFit="1"/>
      <protection locked="0"/>
    </xf>
    <xf numFmtId="178" fontId="53" fillId="3" borderId="59" xfId="3" applyFont="1" applyFill="1" applyBorder="1" applyAlignment="1" applyProtection="1">
      <alignment horizontal="right" vertical="center" shrinkToFit="1"/>
    </xf>
    <xf numFmtId="0" fontId="76" fillId="7" borderId="0" xfId="0" applyFont="1" applyFill="1"/>
    <xf numFmtId="0" fontId="76" fillId="7" borderId="0" xfId="2" applyFont="1" applyFill="1">
      <alignment vertical="center"/>
    </xf>
    <xf numFmtId="38" fontId="9" fillId="3" borderId="1" xfId="1" applyFont="1" applyFill="1" applyBorder="1" applyAlignment="1">
      <alignment vertical="center"/>
    </xf>
    <xf numFmtId="0" fontId="67" fillId="7" borderId="0" xfId="9" applyFill="1" applyBorder="1" applyAlignment="1">
      <alignment vertical="center"/>
    </xf>
    <xf numFmtId="38" fontId="9" fillId="3" borderId="85" xfId="1" applyFont="1" applyFill="1" applyBorder="1" applyAlignment="1">
      <alignment horizontal="right" vertical="center"/>
    </xf>
    <xf numFmtId="38" fontId="9" fillId="3" borderId="82" xfId="1" applyFont="1" applyFill="1" applyBorder="1" applyAlignment="1" applyProtection="1">
      <alignment vertical="center"/>
    </xf>
    <xf numFmtId="38" fontId="9" fillId="3" borderId="4" xfId="1" applyFont="1" applyFill="1" applyBorder="1" applyAlignment="1" applyProtection="1">
      <alignment vertical="center"/>
    </xf>
    <xf numFmtId="178" fontId="51" fillId="3" borderId="3" xfId="3" applyFont="1" applyFill="1" applyBorder="1" applyAlignment="1" applyProtection="1">
      <alignment horizontal="left" vertical="center" shrinkToFit="1"/>
    </xf>
    <xf numFmtId="178" fontId="51" fillId="3" borderId="3" xfId="2" applyNumberFormat="1" applyFont="1" applyFill="1" applyBorder="1" applyAlignment="1">
      <alignment horizontal="left" vertical="center" shrinkToFit="1"/>
    </xf>
    <xf numFmtId="0" fontId="77" fillId="19" borderId="0" xfId="0" applyFont="1" applyFill="1"/>
    <xf numFmtId="0" fontId="77" fillId="0" borderId="0" xfId="0" applyFont="1"/>
    <xf numFmtId="0" fontId="78" fillId="0" borderId="0" xfId="0" applyFont="1"/>
    <xf numFmtId="0" fontId="79" fillId="0" borderId="0" xfId="0" applyFont="1"/>
    <xf numFmtId="0" fontId="0" fillId="0" borderId="87" xfId="0" applyBorder="1"/>
    <xf numFmtId="0" fontId="39" fillId="0" borderId="87" xfId="0" applyFont="1" applyBorder="1"/>
    <xf numFmtId="0" fontId="10" fillId="11" borderId="6" xfId="0" applyFont="1" applyFill="1" applyBorder="1" applyAlignment="1">
      <alignment horizontal="center" vertical="center"/>
    </xf>
    <xf numFmtId="0" fontId="10" fillId="11" borderId="11" xfId="0" applyFont="1" applyFill="1" applyBorder="1" applyAlignment="1">
      <alignment horizontal="center" vertical="center"/>
    </xf>
    <xf numFmtId="0" fontId="10" fillId="11" borderId="11" xfId="0" applyFont="1" applyFill="1" applyBorder="1" applyAlignment="1">
      <alignment horizontal="centerContinuous" vertical="center"/>
    </xf>
    <xf numFmtId="0" fontId="81" fillId="11" borderId="2" xfId="0" applyFont="1" applyFill="1" applyBorder="1" applyAlignment="1">
      <alignment horizontal="center" vertical="center" wrapText="1"/>
    </xf>
    <xf numFmtId="0" fontId="47" fillId="7" borderId="0" xfId="2" applyFont="1" applyFill="1">
      <alignment vertical="center"/>
    </xf>
    <xf numFmtId="0" fontId="49" fillId="4" borderId="12" xfId="2" applyFont="1" applyFill="1" applyBorder="1" applyAlignment="1">
      <alignment horizontal="center" vertical="center" wrapText="1"/>
    </xf>
    <xf numFmtId="176" fontId="8" fillId="0" borderId="27" xfId="0" applyNumberFormat="1" applyFont="1" applyBorder="1" applyAlignment="1" applyProtection="1">
      <alignment vertical="center"/>
      <protection locked="0"/>
    </xf>
    <xf numFmtId="0" fontId="40" fillId="0" borderId="0" xfId="0" applyFont="1" applyAlignment="1">
      <alignment horizontal="right" vertical="center"/>
    </xf>
    <xf numFmtId="0" fontId="40" fillId="0" borderId="0" xfId="0" applyFont="1" applyAlignment="1">
      <alignment vertical="center"/>
    </xf>
    <xf numFmtId="38" fontId="51" fillId="3" borderId="7" xfId="1" applyFont="1" applyFill="1" applyBorder="1" applyAlignment="1" applyProtection="1">
      <alignment vertical="center"/>
    </xf>
    <xf numFmtId="38" fontId="51" fillId="3" borderId="2" xfId="1" applyFont="1" applyFill="1" applyBorder="1" applyAlignment="1" applyProtection="1">
      <alignment vertical="center"/>
    </xf>
    <xf numFmtId="38" fontId="51" fillId="3" borderId="53" xfId="1" applyFont="1" applyFill="1" applyBorder="1" applyAlignment="1" applyProtection="1">
      <alignment vertical="center"/>
    </xf>
    <xf numFmtId="38" fontId="51" fillId="3" borderId="1" xfId="1" applyFont="1" applyFill="1" applyBorder="1" applyAlignment="1" applyProtection="1">
      <alignment vertical="center"/>
    </xf>
    <xf numFmtId="38" fontId="51" fillId="3" borderId="9" xfId="1" applyFont="1" applyFill="1" applyBorder="1" applyAlignment="1" applyProtection="1">
      <alignment vertical="center"/>
    </xf>
    <xf numFmtId="38" fontId="52" fillId="3" borderId="4" xfId="1" applyFont="1" applyFill="1" applyBorder="1" applyAlignment="1" applyProtection="1">
      <alignment vertical="center"/>
    </xf>
    <xf numFmtId="0" fontId="39" fillId="0" borderId="10" xfId="0" applyFont="1" applyBorder="1" applyAlignment="1">
      <alignment vertical="center" wrapText="1"/>
    </xf>
    <xf numFmtId="55" fontId="39" fillId="0" borderId="0" xfId="0" applyNumberFormat="1" applyFont="1" applyAlignment="1">
      <alignment vertical="center"/>
    </xf>
    <xf numFmtId="0" fontId="39" fillId="0" borderId="0" xfId="0" applyFont="1" applyAlignment="1">
      <alignment vertical="center"/>
    </xf>
    <xf numFmtId="176" fontId="8" fillId="8" borderId="22" xfId="0" applyNumberFormat="1" applyFont="1" applyFill="1" applyBorder="1" applyAlignment="1" applyProtection="1">
      <alignment vertical="center"/>
      <protection locked="0"/>
    </xf>
    <xf numFmtId="0" fontId="82" fillId="7" borderId="0" xfId="0" applyFont="1" applyFill="1" applyAlignment="1">
      <alignment horizontal="center" vertical="center"/>
    </xf>
    <xf numFmtId="0" fontId="47" fillId="7" borderId="0" xfId="0" applyFont="1" applyFill="1" applyAlignment="1">
      <alignment vertical="center"/>
    </xf>
    <xf numFmtId="0" fontId="54" fillId="7" borderId="0" xfId="0" applyFont="1" applyFill="1" applyAlignment="1">
      <alignment horizontal="right" vertical="center"/>
    </xf>
    <xf numFmtId="0" fontId="83" fillId="7" borderId="0" xfId="0" applyFont="1" applyFill="1" applyAlignment="1">
      <alignment vertical="center"/>
    </xf>
    <xf numFmtId="0" fontId="84" fillId="7" borderId="0" xfId="0" applyFont="1" applyFill="1" applyAlignment="1">
      <alignment vertical="center"/>
    </xf>
    <xf numFmtId="0" fontId="49" fillId="11" borderId="6" xfId="0" applyFont="1" applyFill="1" applyBorder="1" applyAlignment="1">
      <alignment horizontal="centerContinuous" vertical="center"/>
    </xf>
    <xf numFmtId="0" fontId="85" fillId="11" borderId="11" xfId="0" applyFont="1" applyFill="1" applyBorder="1" applyAlignment="1">
      <alignment horizontal="centerContinuous" vertical="center"/>
    </xf>
    <xf numFmtId="0" fontId="49" fillId="11" borderId="5" xfId="0" applyFont="1" applyFill="1" applyBorder="1" applyAlignment="1">
      <alignment horizontal="centerContinuous" vertical="center"/>
    </xf>
    <xf numFmtId="0" fontId="86" fillId="11" borderId="11" xfId="0" applyFont="1" applyFill="1" applyBorder="1" applyAlignment="1">
      <alignment horizontal="centerContinuous" vertical="center"/>
    </xf>
    <xf numFmtId="0" fontId="84" fillId="7" borderId="0" xfId="0" applyFont="1" applyFill="1" applyAlignment="1">
      <alignment horizontal="center" vertical="center"/>
    </xf>
    <xf numFmtId="0" fontId="49" fillId="11" borderId="8" xfId="0" applyFont="1" applyFill="1" applyBorder="1" applyAlignment="1">
      <alignment horizontal="centerContinuous" vertical="center"/>
    </xf>
    <xf numFmtId="0" fontId="49" fillId="11" borderId="38" xfId="0" applyFont="1" applyFill="1" applyBorder="1" applyAlignment="1">
      <alignment horizontal="centerContinuous" vertical="center"/>
    </xf>
    <xf numFmtId="0" fontId="50" fillId="11" borderId="2" xfId="0" applyFont="1" applyFill="1" applyBorder="1" applyAlignment="1">
      <alignment horizontal="center" vertical="center" wrapText="1"/>
    </xf>
    <xf numFmtId="0" fontId="49" fillId="11" borderId="2" xfId="0" applyFont="1" applyFill="1" applyBorder="1" applyAlignment="1">
      <alignment horizontal="center" vertical="center"/>
    </xf>
    <xf numFmtId="0" fontId="49" fillId="4" borderId="6" xfId="0" applyFont="1" applyFill="1" applyBorder="1" applyAlignment="1">
      <alignment horizontal="center" vertical="center"/>
    </xf>
    <xf numFmtId="0" fontId="47" fillId="0" borderId="80" xfId="0" applyFont="1" applyBorder="1" applyAlignment="1">
      <alignment horizontal="center" vertical="center"/>
    </xf>
    <xf numFmtId="0" fontId="49" fillId="4" borderId="6" xfId="0" applyFont="1" applyFill="1" applyBorder="1" applyAlignment="1">
      <alignment horizontal="centerContinuous" vertical="center"/>
    </xf>
    <xf numFmtId="0" fontId="49" fillId="4" borderId="11" xfId="0" applyFont="1" applyFill="1" applyBorder="1" applyAlignment="1">
      <alignment horizontal="centerContinuous" vertical="center"/>
    </xf>
    <xf numFmtId="0" fontId="49" fillId="4" borderId="5" xfId="0" applyFont="1" applyFill="1" applyBorder="1" applyAlignment="1">
      <alignment horizontal="centerContinuous" vertical="center"/>
    </xf>
    <xf numFmtId="0" fontId="49" fillId="5" borderId="6" xfId="0" applyFont="1" applyFill="1" applyBorder="1" applyAlignment="1">
      <alignment horizontal="centerContinuous" vertical="center"/>
    </xf>
    <xf numFmtId="0" fontId="49" fillId="5" borderId="11" xfId="0" applyFont="1" applyFill="1" applyBorder="1" applyAlignment="1">
      <alignment horizontal="centerContinuous" vertical="center"/>
    </xf>
    <xf numFmtId="0" fontId="85" fillId="5" borderId="11" xfId="0" applyFont="1" applyFill="1" applyBorder="1" applyAlignment="1">
      <alignment horizontal="centerContinuous" vertical="center"/>
    </xf>
    <xf numFmtId="0" fontId="55" fillId="5" borderId="7" xfId="0" applyFont="1" applyFill="1" applyBorder="1" applyAlignment="1">
      <alignment horizontal="centerContinuous" vertical="center"/>
    </xf>
    <xf numFmtId="0" fontId="47" fillId="0" borderId="25" xfId="0" applyFont="1" applyBorder="1" applyAlignment="1">
      <alignment horizontal="center" vertical="center"/>
    </xf>
    <xf numFmtId="0" fontId="85" fillId="2" borderId="6" xfId="0" applyFont="1" applyFill="1" applyBorder="1" applyAlignment="1">
      <alignment vertical="center"/>
    </xf>
    <xf numFmtId="0" fontId="85" fillId="2" borderId="11" xfId="0" applyFont="1" applyFill="1" applyBorder="1" applyAlignment="1">
      <alignment vertical="center"/>
    </xf>
    <xf numFmtId="0" fontId="85" fillId="6" borderId="6" xfId="0" applyFont="1" applyFill="1" applyBorder="1" applyAlignment="1">
      <alignment vertical="center"/>
    </xf>
    <xf numFmtId="0" fontId="85" fillId="6" borderId="11" xfId="0" applyFont="1" applyFill="1" applyBorder="1" applyAlignment="1">
      <alignment vertical="center"/>
    </xf>
    <xf numFmtId="0" fontId="49" fillId="4" borderId="6" xfId="0" applyFont="1" applyFill="1" applyBorder="1" applyAlignment="1">
      <alignment horizontal="center" vertical="center" wrapText="1"/>
    </xf>
    <xf numFmtId="0" fontId="47" fillId="0" borderId="26" xfId="0" applyFont="1" applyBorder="1" applyAlignment="1">
      <alignment horizontal="center" vertical="center"/>
    </xf>
    <xf numFmtId="0" fontId="47" fillId="2" borderId="6" xfId="0" applyFont="1" applyFill="1" applyBorder="1" applyAlignment="1">
      <alignment vertical="center"/>
    </xf>
    <xf numFmtId="0" fontId="47" fillId="2" borderId="11" xfId="0" applyFont="1" applyFill="1" applyBorder="1" applyAlignment="1">
      <alignment vertical="center"/>
    </xf>
    <xf numFmtId="38" fontId="47" fillId="0" borderId="63" xfId="1" applyFont="1" applyFill="1" applyBorder="1" applyAlignment="1" applyProtection="1">
      <alignment vertical="center"/>
    </xf>
    <xf numFmtId="38" fontId="47" fillId="0" borderId="64" xfId="1" applyFont="1" applyFill="1" applyBorder="1" applyAlignment="1" applyProtection="1">
      <alignment vertical="center"/>
    </xf>
    <xf numFmtId="38" fontId="47" fillId="0" borderId="65" xfId="1" applyFont="1" applyFill="1" applyBorder="1" applyAlignment="1" applyProtection="1">
      <alignment vertical="center"/>
    </xf>
    <xf numFmtId="0" fontId="47" fillId="6" borderId="11" xfId="0" applyFont="1" applyFill="1" applyBorder="1" applyAlignment="1">
      <alignment vertical="center"/>
    </xf>
    <xf numFmtId="38" fontId="47" fillId="0" borderId="66" xfId="1" applyFont="1" applyFill="1" applyBorder="1" applyAlignment="1" applyProtection="1">
      <alignment vertical="center"/>
    </xf>
    <xf numFmtId="38" fontId="47" fillId="0" borderId="1" xfId="1" applyFont="1" applyFill="1" applyBorder="1" applyAlignment="1" applyProtection="1">
      <alignment vertical="center"/>
    </xf>
    <xf numFmtId="38" fontId="47" fillId="0" borderId="67" xfId="1" applyFont="1" applyFill="1" applyBorder="1" applyAlignment="1" applyProtection="1">
      <alignment vertical="center"/>
    </xf>
    <xf numFmtId="0" fontId="49" fillId="4" borderId="1" xfId="0" applyFont="1" applyFill="1" applyBorder="1" applyAlignment="1">
      <alignment horizontal="center" vertical="center"/>
    </xf>
    <xf numFmtId="0" fontId="90" fillId="3" borderId="1" xfId="0" applyFont="1" applyFill="1" applyBorder="1" applyAlignment="1">
      <alignment horizontal="center" vertical="center"/>
    </xf>
    <xf numFmtId="0" fontId="90" fillId="7" borderId="0" xfId="0" applyFont="1" applyFill="1" applyAlignment="1">
      <alignment vertical="center" wrapText="1"/>
    </xf>
    <xf numFmtId="38" fontId="47" fillId="0" borderId="60" xfId="1" applyFont="1" applyFill="1" applyBorder="1" applyAlignment="1" applyProtection="1">
      <alignment vertical="center"/>
    </xf>
    <xf numFmtId="38" fontId="47" fillId="0" borderId="61" xfId="1" applyFont="1" applyFill="1" applyBorder="1" applyAlignment="1" applyProtection="1">
      <alignment vertical="center"/>
    </xf>
    <xf numFmtId="38" fontId="47" fillId="0" borderId="62" xfId="1" applyFont="1" applyFill="1" applyBorder="1" applyAlignment="1" applyProtection="1">
      <alignment vertical="center"/>
    </xf>
    <xf numFmtId="38" fontId="53" fillId="0" borderId="63" xfId="1" applyFont="1" applyFill="1" applyBorder="1" applyAlignment="1" applyProtection="1">
      <alignment vertical="center"/>
    </xf>
    <xf numFmtId="38" fontId="53" fillId="0" borderId="64" xfId="1" applyFont="1" applyFill="1" applyBorder="1" applyAlignment="1" applyProtection="1">
      <alignment vertical="center"/>
    </xf>
    <xf numFmtId="38" fontId="53" fillId="0" borderId="65" xfId="1" applyFont="1" applyFill="1" applyBorder="1" applyAlignment="1" applyProtection="1">
      <alignment vertical="center"/>
    </xf>
    <xf numFmtId="38" fontId="53" fillId="0" borderId="66" xfId="1" applyFont="1" applyFill="1" applyBorder="1" applyAlignment="1" applyProtection="1">
      <alignment vertical="center"/>
    </xf>
    <xf numFmtId="38" fontId="53" fillId="0" borderId="1" xfId="1" applyFont="1" applyFill="1" applyBorder="1" applyAlignment="1" applyProtection="1">
      <alignment vertical="center"/>
    </xf>
    <xf numFmtId="38" fontId="53" fillId="0" borderId="67" xfId="1" applyFont="1" applyFill="1" applyBorder="1" applyAlignment="1" applyProtection="1">
      <alignment vertical="center"/>
    </xf>
    <xf numFmtId="38" fontId="51" fillId="3" borderId="85" xfId="1" applyFont="1" applyFill="1" applyBorder="1" applyAlignment="1" applyProtection="1">
      <alignment vertical="center"/>
    </xf>
    <xf numFmtId="38" fontId="51" fillId="3" borderId="86" xfId="1" applyFont="1" applyFill="1" applyBorder="1" applyAlignment="1" applyProtection="1">
      <alignment vertical="center"/>
    </xf>
    <xf numFmtId="0" fontId="55" fillId="5" borderId="53" xfId="0" applyFont="1" applyFill="1" applyBorder="1" applyAlignment="1">
      <alignment horizontal="centerContinuous" vertical="center"/>
    </xf>
    <xf numFmtId="0" fontId="47" fillId="2" borderId="38" xfId="0" applyFont="1" applyFill="1" applyBorder="1" applyAlignment="1">
      <alignment vertical="center"/>
    </xf>
    <xf numFmtId="38" fontId="53" fillId="0" borderId="60" xfId="1" applyFont="1" applyFill="1" applyBorder="1" applyAlignment="1" applyProtection="1">
      <alignment vertical="center"/>
    </xf>
    <xf numFmtId="38" fontId="53" fillId="0" borderId="61" xfId="1" applyFont="1" applyFill="1" applyBorder="1" applyAlignment="1" applyProtection="1">
      <alignment vertical="center"/>
    </xf>
    <xf numFmtId="38" fontId="53" fillId="0" borderId="62" xfId="1" applyFont="1" applyFill="1" applyBorder="1" applyAlignment="1" applyProtection="1">
      <alignment vertical="center"/>
    </xf>
    <xf numFmtId="0" fontId="85" fillId="2" borderId="13" xfId="0" applyFont="1" applyFill="1" applyBorder="1" applyAlignment="1">
      <alignment vertical="center"/>
    </xf>
    <xf numFmtId="0" fontId="85" fillId="2" borderId="0" xfId="0" applyFont="1" applyFill="1" applyAlignment="1">
      <alignment vertical="center"/>
    </xf>
    <xf numFmtId="0" fontId="47" fillId="2" borderId="0" xfId="0" applyFont="1" applyFill="1" applyAlignment="1">
      <alignment vertical="center"/>
    </xf>
    <xf numFmtId="38" fontId="53" fillId="2" borderId="0" xfId="1" applyFont="1" applyFill="1" applyBorder="1" applyAlignment="1" applyProtection="1">
      <alignment vertical="center"/>
    </xf>
    <xf numFmtId="38" fontId="53" fillId="2" borderId="53" xfId="1" applyFont="1" applyFill="1" applyBorder="1" applyAlignment="1" applyProtection="1">
      <alignment vertical="center"/>
    </xf>
    <xf numFmtId="0" fontId="55" fillId="12" borderId="6" xfId="0" applyFont="1" applyFill="1" applyBorder="1" applyAlignment="1">
      <alignment vertical="center"/>
    </xf>
    <xf numFmtId="0" fontId="55" fillId="12" borderId="11" xfId="0" applyFont="1" applyFill="1" applyBorder="1" applyAlignment="1">
      <alignment vertical="center"/>
    </xf>
    <xf numFmtId="0" fontId="55" fillId="12" borderId="5" xfId="0" applyFont="1" applyFill="1" applyBorder="1" applyAlignment="1">
      <alignment vertical="center"/>
    </xf>
    <xf numFmtId="0" fontId="55" fillId="14" borderId="6" xfId="0" applyFont="1" applyFill="1" applyBorder="1" applyAlignment="1">
      <alignment vertical="center"/>
    </xf>
    <xf numFmtId="0" fontId="55" fillId="14" borderId="11" xfId="0" applyFont="1" applyFill="1" applyBorder="1" applyAlignment="1">
      <alignment vertical="center"/>
    </xf>
    <xf numFmtId="0" fontId="72" fillId="7" borderId="0" xfId="0" applyFont="1" applyFill="1" applyAlignment="1">
      <alignment vertical="center"/>
    </xf>
    <xf numFmtId="0" fontId="80" fillId="11" borderId="2" xfId="0" applyFont="1" applyFill="1" applyBorder="1" applyAlignment="1">
      <alignment horizontal="center" vertical="center" wrapText="1"/>
    </xf>
    <xf numFmtId="176" fontId="8" fillId="8" borderId="22" xfId="0" applyNumberFormat="1" applyFont="1" applyFill="1" applyBorder="1" applyAlignment="1">
      <alignment vertical="center"/>
    </xf>
    <xf numFmtId="176" fontId="8" fillId="0" borderId="27" xfId="0" applyNumberFormat="1" applyFont="1" applyBorder="1" applyAlignment="1">
      <alignment vertical="center"/>
    </xf>
    <xf numFmtId="176" fontId="8" fillId="0" borderId="23" xfId="0" applyNumberFormat="1" applyFont="1" applyBorder="1" applyAlignment="1">
      <alignment vertical="center"/>
    </xf>
    <xf numFmtId="0" fontId="49" fillId="4" borderId="45" xfId="2" applyFont="1" applyFill="1" applyBorder="1" applyAlignment="1">
      <alignment horizontal="center" vertical="center" wrapText="1"/>
    </xf>
    <xf numFmtId="0" fontId="8" fillId="0" borderId="24" xfId="0" applyFont="1" applyBorder="1" applyAlignment="1">
      <alignment horizontal="center" vertical="center"/>
    </xf>
    <xf numFmtId="178" fontId="53" fillId="0" borderId="27" xfId="2" applyNumberFormat="1" applyFont="1" applyBorder="1" applyAlignment="1">
      <alignment vertical="center" shrinkToFit="1"/>
    </xf>
    <xf numFmtId="178" fontId="47" fillId="0" borderId="42" xfId="2" applyNumberFormat="1" applyFont="1" applyBorder="1" applyAlignment="1">
      <alignment vertical="center" shrinkToFit="1"/>
    </xf>
    <xf numFmtId="178" fontId="47" fillId="0" borderId="30" xfId="2" applyNumberFormat="1" applyFont="1" applyBorder="1" applyAlignment="1">
      <alignment vertical="center" shrinkToFit="1"/>
    </xf>
    <xf numFmtId="178" fontId="47" fillId="0" borderId="35" xfId="2" applyNumberFormat="1" applyFont="1" applyBorder="1" applyAlignment="1">
      <alignment vertical="center" shrinkToFit="1"/>
    </xf>
    <xf numFmtId="0" fontId="8" fillId="0" borderId="26" xfId="0" applyFont="1" applyBorder="1" applyAlignment="1">
      <alignment horizontal="center" vertical="center"/>
    </xf>
    <xf numFmtId="178" fontId="47" fillId="0" borderId="31" xfId="2" applyNumberFormat="1" applyFont="1" applyBorder="1" applyAlignment="1">
      <alignment vertical="center" shrinkToFit="1"/>
    </xf>
    <xf numFmtId="178" fontId="47" fillId="0" borderId="32" xfId="2" applyNumberFormat="1" applyFont="1" applyBorder="1" applyAlignment="1">
      <alignment vertical="center" shrinkToFit="1"/>
    </xf>
    <xf numFmtId="178" fontId="47" fillId="0" borderId="33" xfId="2" applyNumberFormat="1" applyFont="1" applyBorder="1" applyAlignment="1">
      <alignment vertical="center" shrinkToFit="1"/>
    </xf>
    <xf numFmtId="178" fontId="53" fillId="0" borderId="40" xfId="3" applyFont="1" applyFill="1" applyBorder="1" applyAlignment="1" applyProtection="1">
      <alignment horizontal="right" vertical="center" shrinkToFit="1"/>
    </xf>
    <xf numFmtId="178" fontId="47" fillId="0" borderId="27" xfId="2" applyNumberFormat="1" applyFont="1" applyBorder="1" applyAlignment="1">
      <alignment vertical="center" shrinkToFit="1"/>
    </xf>
    <xf numFmtId="178" fontId="47" fillId="0" borderId="23" xfId="2" applyNumberFormat="1" applyFont="1" applyBorder="1" applyAlignment="1">
      <alignment vertical="center" shrinkToFit="1"/>
    </xf>
    <xf numFmtId="178" fontId="53" fillId="0" borderId="30" xfId="2" applyNumberFormat="1" applyFont="1" applyBorder="1" applyAlignment="1">
      <alignment vertical="center" shrinkToFit="1"/>
    </xf>
    <xf numFmtId="178" fontId="47" fillId="0" borderId="42" xfId="3" applyFont="1" applyFill="1" applyBorder="1" applyAlignment="1" applyProtection="1">
      <alignment horizontal="right" vertical="center" shrinkToFit="1"/>
    </xf>
    <xf numFmtId="177" fontId="12" fillId="3" borderId="2" xfId="1" applyNumberFormat="1" applyFont="1" applyFill="1" applyBorder="1" applyAlignment="1" applyProtection="1">
      <alignment horizontal="center" vertical="center"/>
    </xf>
    <xf numFmtId="178" fontId="53" fillId="0" borderId="32" xfId="2" applyNumberFormat="1" applyFont="1" applyBorder="1" applyAlignment="1">
      <alignment vertical="center" shrinkToFit="1"/>
    </xf>
    <xf numFmtId="178" fontId="47" fillId="0" borderId="53" xfId="3" applyFont="1" applyFill="1" applyBorder="1" applyAlignment="1" applyProtection="1">
      <alignment horizontal="right" vertical="center" shrinkToFit="1"/>
    </xf>
    <xf numFmtId="178" fontId="47" fillId="0" borderId="3" xfId="2" applyNumberFormat="1" applyFont="1" applyBorder="1" applyAlignment="1">
      <alignment vertical="center" shrinkToFit="1"/>
    </xf>
    <xf numFmtId="178" fontId="47" fillId="0" borderId="3" xfId="3" applyFont="1" applyFill="1" applyBorder="1" applyAlignment="1" applyProtection="1">
      <alignment horizontal="right" vertical="center" shrinkToFit="1"/>
    </xf>
    <xf numFmtId="178" fontId="47" fillId="0" borderId="56" xfId="2" applyNumberFormat="1" applyFont="1" applyBorder="1" applyAlignment="1">
      <alignment vertical="center" shrinkToFit="1"/>
    </xf>
    <xf numFmtId="177" fontId="12" fillId="3" borderId="2" xfId="1" applyNumberFormat="1" applyFont="1" applyFill="1" applyBorder="1" applyAlignment="1" applyProtection="1">
      <alignment horizontal="center" vertical="center" wrapText="1"/>
    </xf>
    <xf numFmtId="178" fontId="47" fillId="0" borderId="37" xfId="2" applyNumberFormat="1" applyFont="1" applyBorder="1" applyAlignment="1">
      <alignment vertical="center" shrinkToFit="1"/>
    </xf>
    <xf numFmtId="178" fontId="47" fillId="0" borderId="1" xfId="2" applyNumberFormat="1" applyFont="1" applyBorder="1" applyAlignment="1">
      <alignment vertical="center" shrinkToFit="1"/>
    </xf>
    <xf numFmtId="178" fontId="47" fillId="0" borderId="36" xfId="2" applyNumberFormat="1" applyFont="1" applyBorder="1" applyAlignment="1">
      <alignment vertical="center" shrinkToFit="1"/>
    </xf>
    <xf numFmtId="177" fontId="9" fillId="3" borderId="2" xfId="1" applyNumberFormat="1" applyFont="1" applyFill="1" applyBorder="1" applyAlignment="1" applyProtection="1">
      <alignment horizontal="center" vertical="center"/>
    </xf>
    <xf numFmtId="178" fontId="53" fillId="8" borderId="81" xfId="3" applyFont="1" applyFill="1" applyBorder="1" applyAlignment="1" applyProtection="1">
      <alignment horizontal="right" vertical="center" shrinkToFit="1"/>
    </xf>
    <xf numFmtId="178" fontId="53" fillId="8" borderId="82" xfId="3" applyFont="1" applyFill="1" applyBorder="1" applyAlignment="1" applyProtection="1">
      <alignment horizontal="right" vertical="center" shrinkToFit="1"/>
    </xf>
    <xf numFmtId="178" fontId="53" fillId="8" borderId="83" xfId="3" applyFont="1" applyFill="1" applyBorder="1" applyAlignment="1" applyProtection="1">
      <alignment horizontal="right" vertical="center" shrinkToFit="1"/>
    </xf>
    <xf numFmtId="178" fontId="53" fillId="0" borderId="39" xfId="3" applyFont="1" applyFill="1" applyBorder="1" applyAlignment="1" applyProtection="1">
      <alignment horizontal="right" vertical="center" shrinkToFit="1"/>
    </xf>
    <xf numFmtId="178" fontId="53" fillId="0" borderId="23" xfId="2" applyNumberFormat="1" applyFont="1" applyBorder="1" applyAlignment="1">
      <alignment vertical="center" shrinkToFit="1"/>
    </xf>
    <xf numFmtId="178" fontId="53" fillId="3" borderId="72" xfId="3" applyFont="1" applyFill="1" applyBorder="1" applyAlignment="1" applyProtection="1">
      <alignment horizontal="right" vertical="center" shrinkToFit="1"/>
    </xf>
    <xf numFmtId="178" fontId="53" fillId="0" borderId="76" xfId="3" applyFont="1" applyFill="1" applyBorder="1" applyAlignment="1" applyProtection="1">
      <alignment horizontal="right" vertical="center" shrinkToFit="1"/>
    </xf>
    <xf numFmtId="181" fontId="47" fillId="0" borderId="29" xfId="2" applyNumberFormat="1" applyFont="1" applyBorder="1" applyAlignment="1">
      <alignment horizontal="right" vertical="center" shrinkToFit="1"/>
    </xf>
    <xf numFmtId="181" fontId="47" fillId="0" borderId="30" xfId="2" applyNumberFormat="1" applyFont="1" applyBorder="1" applyAlignment="1">
      <alignment horizontal="right" vertical="center" shrinkToFit="1"/>
    </xf>
    <xf numFmtId="181" fontId="47" fillId="0" borderId="35" xfId="2" applyNumberFormat="1" applyFont="1" applyBorder="1" applyAlignment="1">
      <alignment horizontal="right" vertical="center" shrinkToFit="1"/>
    </xf>
    <xf numFmtId="178" fontId="47" fillId="0" borderId="37" xfId="3" applyFont="1" applyFill="1" applyBorder="1" applyAlignment="1" applyProtection="1">
      <alignment horizontal="right" vertical="center" shrinkToFit="1"/>
    </xf>
    <xf numFmtId="178" fontId="47" fillId="0" borderId="1" xfId="3" applyFont="1" applyFill="1" applyBorder="1" applyAlignment="1" applyProtection="1">
      <alignment horizontal="right" vertical="center" shrinkToFit="1"/>
    </xf>
    <xf numFmtId="178" fontId="47" fillId="0" borderId="6" xfId="3" applyFont="1" applyFill="1" applyBorder="1" applyAlignment="1" applyProtection="1">
      <alignment horizontal="right" vertical="center" shrinkToFit="1"/>
    </xf>
    <xf numFmtId="178" fontId="47" fillId="0" borderId="36" xfId="3" applyFont="1" applyFill="1" applyBorder="1" applyAlignment="1" applyProtection="1">
      <alignment horizontal="right" vertical="center" shrinkToFit="1"/>
    </xf>
    <xf numFmtId="178" fontId="47" fillId="0" borderId="43" xfId="3" applyFont="1" applyFill="1" applyBorder="1" applyAlignment="1" applyProtection="1">
      <alignment horizontal="right" vertical="center" shrinkToFit="1"/>
    </xf>
    <xf numFmtId="178" fontId="47" fillId="0" borderId="2" xfId="3" applyFont="1" applyFill="1" applyBorder="1" applyAlignment="1" applyProtection="1">
      <alignment horizontal="right" vertical="center" shrinkToFit="1"/>
    </xf>
    <xf numFmtId="178" fontId="47" fillId="0" borderId="8" xfId="3" applyFont="1" applyFill="1" applyBorder="1" applyAlignment="1" applyProtection="1">
      <alignment horizontal="right" vertical="center" shrinkToFit="1"/>
    </xf>
    <xf numFmtId="178" fontId="47" fillId="0" borderId="41" xfId="3" applyFont="1" applyFill="1" applyBorder="1" applyAlignment="1" applyProtection="1">
      <alignment horizontal="right" vertical="center" shrinkToFit="1"/>
    </xf>
    <xf numFmtId="180" fontId="47" fillId="0" borderId="43" xfId="2" applyNumberFormat="1" applyFont="1" applyBorder="1" applyAlignment="1">
      <alignment horizontal="right" vertical="center" shrinkToFit="1"/>
    </xf>
    <xf numFmtId="180" fontId="47" fillId="0" borderId="2" xfId="2" applyNumberFormat="1" applyFont="1" applyBorder="1" applyAlignment="1">
      <alignment horizontal="right" vertical="center" shrinkToFit="1"/>
    </xf>
    <xf numFmtId="180" fontId="47" fillId="0" borderId="8" xfId="2" applyNumberFormat="1" applyFont="1" applyBorder="1" applyAlignment="1">
      <alignment horizontal="right" vertical="center" shrinkToFit="1"/>
    </xf>
    <xf numFmtId="180" fontId="47" fillId="0" borderId="1" xfId="2" applyNumberFormat="1" applyFont="1" applyBorder="1" applyAlignment="1">
      <alignment horizontal="right" vertical="center" shrinkToFit="1"/>
    </xf>
    <xf numFmtId="180" fontId="47" fillId="0" borderId="52" xfId="2" applyNumberFormat="1" applyFont="1" applyBorder="1" applyAlignment="1">
      <alignment horizontal="right" vertical="center" shrinkToFit="1"/>
    </xf>
    <xf numFmtId="180" fontId="47" fillId="0" borderId="32" xfId="2" applyNumberFormat="1" applyFont="1" applyBorder="1" applyAlignment="1">
      <alignment horizontal="right" vertical="center" shrinkToFit="1"/>
    </xf>
    <xf numFmtId="180" fontId="47" fillId="0" borderId="33" xfId="2" applyNumberFormat="1" applyFont="1" applyBorder="1" applyAlignment="1">
      <alignment horizontal="right" vertical="center" shrinkToFit="1"/>
    </xf>
    <xf numFmtId="181" fontId="47" fillId="0" borderId="37" xfId="2" applyNumberFormat="1" applyFont="1" applyBorder="1" applyAlignment="1">
      <alignment horizontal="right" vertical="center" shrinkToFit="1"/>
    </xf>
    <xf numFmtId="181" fontId="47" fillId="0" borderId="1" xfId="2" applyNumberFormat="1" applyFont="1" applyBorder="1" applyAlignment="1">
      <alignment horizontal="right" vertical="center" shrinkToFit="1"/>
    </xf>
    <xf numFmtId="181" fontId="47" fillId="0" borderId="36" xfId="2" applyNumberFormat="1" applyFont="1" applyBorder="1" applyAlignment="1">
      <alignment horizontal="right" vertical="center" shrinkToFit="1"/>
    </xf>
    <xf numFmtId="178" fontId="47" fillId="0" borderId="55" xfId="3" applyFont="1" applyFill="1" applyBorder="1" applyAlignment="1" applyProtection="1">
      <alignment horizontal="right" vertical="center" shrinkToFit="1"/>
    </xf>
    <xf numFmtId="178" fontId="47" fillId="3" borderId="70" xfId="3" applyFont="1" applyFill="1" applyBorder="1" applyAlignment="1" applyProtection="1">
      <alignment horizontal="right" vertical="center" shrinkToFit="1"/>
    </xf>
    <xf numFmtId="178" fontId="47" fillId="3" borderId="71" xfId="3" applyFont="1" applyFill="1" applyBorder="1" applyAlignment="1" applyProtection="1">
      <alignment horizontal="right" vertical="center" shrinkToFit="1"/>
    </xf>
    <xf numFmtId="178" fontId="47" fillId="0" borderId="52" xfId="3" applyFont="1" applyFill="1" applyBorder="1" applyAlignment="1" applyProtection="1">
      <alignment horizontal="right" vertical="center" shrinkToFit="1"/>
    </xf>
    <xf numFmtId="0" fontId="45" fillId="8" borderId="0" xfId="2" applyFont="1" applyFill="1">
      <alignment vertical="center"/>
    </xf>
    <xf numFmtId="0" fontId="76" fillId="8" borderId="0" xfId="2" applyFont="1" applyFill="1">
      <alignment vertical="center"/>
    </xf>
    <xf numFmtId="0" fontId="57" fillId="8" borderId="0" xfId="2" applyFont="1" applyFill="1">
      <alignment vertical="center"/>
    </xf>
    <xf numFmtId="0" fontId="46" fillId="8" borderId="0" xfId="2" applyFont="1" applyFill="1">
      <alignment vertical="center"/>
    </xf>
    <xf numFmtId="10" fontId="45" fillId="8" borderId="0" xfId="2" applyNumberFormat="1" applyFont="1" applyFill="1">
      <alignment vertical="center"/>
    </xf>
    <xf numFmtId="0" fontId="54" fillId="8" borderId="0" xfId="2" applyFont="1" applyFill="1">
      <alignment vertical="center"/>
    </xf>
    <xf numFmtId="0" fontId="54" fillId="8" borderId="0" xfId="2" applyFont="1" applyFill="1" applyAlignment="1">
      <alignment vertical="center" wrapText="1"/>
    </xf>
    <xf numFmtId="0" fontId="76" fillId="8" borderId="0" xfId="0" applyFont="1" applyFill="1"/>
    <xf numFmtId="0" fontId="68" fillId="8" borderId="0" xfId="9" applyFont="1" applyFill="1" applyAlignment="1" applyProtection="1">
      <alignment vertical="center"/>
    </xf>
    <xf numFmtId="0" fontId="7" fillId="7" borderId="0" xfId="0" applyFont="1" applyFill="1" applyAlignment="1">
      <alignment horizontal="center" vertical="center"/>
    </xf>
    <xf numFmtId="0" fontId="30" fillId="8" borderId="0" xfId="0" quotePrefix="1" applyFont="1" applyFill="1" applyAlignment="1">
      <alignment horizontal="left" vertical="center"/>
    </xf>
    <xf numFmtId="0" fontId="20" fillId="3" borderId="12" xfId="0" applyFont="1" applyFill="1" applyBorder="1" applyAlignment="1">
      <alignment horizontal="center" vertical="center"/>
    </xf>
    <xf numFmtId="0" fontId="23" fillId="9" borderId="11" xfId="0" applyFont="1" applyFill="1" applyBorder="1" applyAlignment="1">
      <alignment horizontal="center" vertical="center"/>
    </xf>
    <xf numFmtId="0" fontId="20" fillId="8" borderId="11" xfId="0" applyFont="1" applyFill="1" applyBorder="1" applyAlignment="1">
      <alignment horizontal="left" vertical="center" wrapText="1"/>
    </xf>
    <xf numFmtId="0" fontId="67" fillId="9" borderId="11" xfId="9" applyFill="1" applyBorder="1" applyAlignment="1">
      <alignment horizontal="center" vertical="center" wrapText="1"/>
    </xf>
    <xf numFmtId="0" fontId="67" fillId="9" borderId="11" xfId="9" applyFill="1" applyBorder="1" applyAlignment="1">
      <alignment horizontal="center" vertical="center"/>
    </xf>
    <xf numFmtId="0" fontId="20" fillId="8" borderId="11" xfId="0" applyFont="1" applyFill="1" applyBorder="1" applyAlignment="1">
      <alignment horizontal="left" vertical="center"/>
    </xf>
    <xf numFmtId="31" fontId="0" fillId="8" borderId="11" xfId="0" applyNumberFormat="1" applyFill="1" applyBorder="1" applyAlignment="1">
      <alignment horizontal="left" vertical="center"/>
    </xf>
    <xf numFmtId="31" fontId="0" fillId="8" borderId="5" xfId="0" applyNumberFormat="1" applyFill="1" applyBorder="1" applyAlignment="1">
      <alignment horizontal="left" vertical="center"/>
    </xf>
    <xf numFmtId="55" fontId="0" fillId="8" borderId="6" xfId="0" applyNumberFormat="1" applyFill="1" applyBorder="1" applyAlignment="1">
      <alignment horizontal="right" vertical="center"/>
    </xf>
    <xf numFmtId="55" fontId="0" fillId="8" borderId="11" xfId="0" applyNumberFormat="1" applyFill="1" applyBorder="1" applyAlignment="1">
      <alignment horizontal="right" vertical="center"/>
    </xf>
    <xf numFmtId="55" fontId="0" fillId="8" borderId="5" xfId="0" applyNumberFormat="1" applyFill="1" applyBorder="1" applyAlignment="1">
      <alignment horizontal="right" vertical="center"/>
    </xf>
    <xf numFmtId="31" fontId="0" fillId="8" borderId="6" xfId="0" applyNumberFormat="1" applyFill="1" applyBorder="1" applyAlignment="1">
      <alignment horizontal="left" vertical="center"/>
    </xf>
    <xf numFmtId="0" fontId="12" fillId="7" borderId="38" xfId="0" applyFont="1" applyFill="1" applyBorder="1" applyAlignment="1">
      <alignment vertical="center" wrapText="1"/>
    </xf>
    <xf numFmtId="0" fontId="90" fillId="7" borderId="38" xfId="0" applyFont="1" applyFill="1" applyBorder="1" applyAlignment="1">
      <alignment vertical="center" wrapText="1"/>
    </xf>
  </cellXfs>
  <cellStyles count="10">
    <cellStyle name="パーセント 2" xfId="4" xr:uid="{FCE7788E-3A71-4CDA-BE92-1623E220D53F}"/>
    <cellStyle name="ハイパーリンク" xfId="9" builtinId="8"/>
    <cellStyle name="桁区切り" xfId="1" builtinId="6"/>
    <cellStyle name="桁区切り 2" xfId="5" xr:uid="{961A9163-6467-4928-A8D7-CACC2C286C59}"/>
    <cellStyle name="通貨 2" xfId="3" xr:uid="{5AFD1E53-B7B4-43C9-ACD2-CFC37C07A581}"/>
    <cellStyle name="通貨 2 2" xfId="8" xr:uid="{0CE406DA-8115-4CCB-89B5-AD97B5D177C5}"/>
    <cellStyle name="標準" xfId="0" builtinId="0"/>
    <cellStyle name="標準 2" xfId="2" xr:uid="{A0E47547-9B71-4074-85C1-18BA0C0E0DE6}"/>
    <cellStyle name="標準 2 2" xfId="6" xr:uid="{47730B28-C058-4FD0-9CA7-E7DDD82AD6C0}"/>
    <cellStyle name="標準 2 3" xfId="7" xr:uid="{82791685-0146-4767-80B0-DA2DB24A4BFF}"/>
  </cellStyles>
  <dxfs count="27">
    <dxf>
      <fill>
        <patternFill>
          <bgColor theme="0" tint="-0.34998626667073579"/>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rgb="FFC00000"/>
      </font>
      <fill>
        <patternFill>
          <bgColor theme="8" tint="0.79998168889431442"/>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rgb="FFC00000"/>
      </font>
      <fill>
        <patternFill>
          <bgColor theme="8" tint="0.79998168889431442"/>
        </patternFill>
      </fill>
    </dxf>
    <dxf>
      <font>
        <color rgb="FFC00000"/>
      </font>
      <fill>
        <patternFill>
          <bgColor theme="8" tint="0.79998168889431442"/>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rgb="FFC00000"/>
      </font>
      <fill>
        <patternFill>
          <bgColor theme="8" tint="0.79998168889431442"/>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rgb="FFC00000"/>
      </font>
      <fill>
        <patternFill>
          <bgColor theme="8" tint="0.79998168889431442"/>
        </patternFill>
      </fill>
    </dxf>
    <dxf>
      <font>
        <color rgb="FFC00000"/>
      </font>
      <fill>
        <patternFill>
          <bgColor theme="8" tint="0.79998168889431442"/>
        </patternFill>
      </fill>
    </dxf>
    <dxf>
      <font>
        <color rgb="FFC00000"/>
      </font>
      <fill>
        <patternFill>
          <bgColor theme="8" tint="0.79998168889431442"/>
        </patternFill>
      </fill>
    </dxf>
  </dxfs>
  <tableStyles count="0" defaultTableStyle="TableStyleMedium2" defaultPivotStyle="PivotStyleLight16"/>
  <colors>
    <mruColors>
      <color rgb="FFFCE2EE"/>
      <color rgb="FF1E02AC"/>
      <color rgb="FF008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4</xdr:col>
      <xdr:colOff>224517</xdr:colOff>
      <xdr:row>248</xdr:row>
      <xdr:rowOff>76806</xdr:rowOff>
    </xdr:from>
    <xdr:to>
      <xdr:col>34</xdr:col>
      <xdr:colOff>270510</xdr:colOff>
      <xdr:row>248</xdr:row>
      <xdr:rowOff>169123</xdr:rowOff>
    </xdr:to>
    <xdr:sp macro="" textlink="">
      <xdr:nvSpPr>
        <xdr:cNvPr id="31" name="フリーフォーム: 図形 30">
          <a:extLst>
            <a:ext uri="{FF2B5EF4-FFF2-40B4-BE49-F238E27FC236}">
              <a16:creationId xmlns:a16="http://schemas.microsoft.com/office/drawing/2014/main" id="{D664A5BD-938B-44BA-D489-0960C9FF46F6}"/>
            </a:ext>
          </a:extLst>
        </xdr:cNvPr>
        <xdr:cNvSpPr/>
      </xdr:nvSpPr>
      <xdr:spPr>
        <a:xfrm>
          <a:off x="1326696" y="46943208"/>
          <a:ext cx="8312332" cy="92317"/>
        </a:xfrm>
        <a:custGeom>
          <a:avLst/>
          <a:gdLst>
            <a:gd name="connsiteX0" fmla="*/ 92869 w 4457700"/>
            <a:gd name="connsiteY0" fmla="*/ 189779 h 271703"/>
            <a:gd name="connsiteX1" fmla="*/ 371475 w 4457700"/>
            <a:gd name="connsiteY1" fmla="*/ 219310 h 271703"/>
            <a:gd name="connsiteX2" fmla="*/ 742950 w 4457700"/>
            <a:gd name="connsiteY2" fmla="*/ 219310 h 271703"/>
            <a:gd name="connsiteX3" fmla="*/ 1114425 w 4457700"/>
            <a:gd name="connsiteY3" fmla="*/ 219310 h 271703"/>
            <a:gd name="connsiteX4" fmla="*/ 1485900 w 4457700"/>
            <a:gd name="connsiteY4" fmla="*/ 219310 h 271703"/>
            <a:gd name="connsiteX5" fmla="*/ 1857375 w 4457700"/>
            <a:gd name="connsiteY5" fmla="*/ 219310 h 271703"/>
            <a:gd name="connsiteX6" fmla="*/ 2228850 w 4457700"/>
            <a:gd name="connsiteY6" fmla="*/ 219310 h 271703"/>
            <a:gd name="connsiteX7" fmla="*/ 2600325 w 4457700"/>
            <a:gd name="connsiteY7" fmla="*/ 219310 h 271703"/>
            <a:gd name="connsiteX8" fmla="*/ 2971800 w 4457700"/>
            <a:gd name="connsiteY8" fmla="*/ 219310 h 271703"/>
            <a:gd name="connsiteX9" fmla="*/ 3343275 w 4457700"/>
            <a:gd name="connsiteY9" fmla="*/ 219310 h 271703"/>
            <a:gd name="connsiteX10" fmla="*/ 3714750 w 4457700"/>
            <a:gd name="connsiteY10" fmla="*/ 219310 h 271703"/>
            <a:gd name="connsiteX11" fmla="*/ 4086225 w 4457700"/>
            <a:gd name="connsiteY11" fmla="*/ 219310 h 271703"/>
            <a:gd name="connsiteX12" fmla="*/ 4457700 w 4457700"/>
            <a:gd name="connsiteY12" fmla="*/ 219310 h 271703"/>
            <a:gd name="connsiteX13" fmla="*/ 4457700 w 4457700"/>
            <a:gd name="connsiteY13" fmla="*/ 241393 h 271703"/>
            <a:gd name="connsiteX14" fmla="*/ 4086225 w 4457700"/>
            <a:gd name="connsiteY14" fmla="*/ 241393 h 271703"/>
            <a:gd name="connsiteX15" fmla="*/ 3714750 w 4457700"/>
            <a:gd name="connsiteY15" fmla="*/ 241393 h 271703"/>
            <a:gd name="connsiteX16" fmla="*/ 3343275 w 4457700"/>
            <a:gd name="connsiteY16" fmla="*/ 241393 h 271703"/>
            <a:gd name="connsiteX17" fmla="*/ 2971800 w 4457700"/>
            <a:gd name="connsiteY17" fmla="*/ 241393 h 271703"/>
            <a:gd name="connsiteX18" fmla="*/ 2600325 w 4457700"/>
            <a:gd name="connsiteY18" fmla="*/ 241393 h 271703"/>
            <a:gd name="connsiteX19" fmla="*/ 2228850 w 4457700"/>
            <a:gd name="connsiteY19" fmla="*/ 241393 h 271703"/>
            <a:gd name="connsiteX20" fmla="*/ 1857375 w 4457700"/>
            <a:gd name="connsiteY20" fmla="*/ 241393 h 271703"/>
            <a:gd name="connsiteX21" fmla="*/ 1485900 w 4457700"/>
            <a:gd name="connsiteY21" fmla="*/ 241393 h 271703"/>
            <a:gd name="connsiteX22" fmla="*/ 1114425 w 4457700"/>
            <a:gd name="connsiteY22" fmla="*/ 241393 h 271703"/>
            <a:gd name="connsiteX23" fmla="*/ 742950 w 4457700"/>
            <a:gd name="connsiteY23" fmla="*/ 241393 h 271703"/>
            <a:gd name="connsiteX24" fmla="*/ 371475 w 4457700"/>
            <a:gd name="connsiteY24" fmla="*/ 241393 h 271703"/>
            <a:gd name="connsiteX25" fmla="*/ 0 w 4457700"/>
            <a:gd name="connsiteY25" fmla="*/ 241393 h 271703"/>
            <a:gd name="connsiteX26" fmla="*/ 0 w 4457700"/>
            <a:gd name="connsiteY26" fmla="*/ 219310 h 271703"/>
            <a:gd name="connsiteX27" fmla="*/ 92869 w 4457700"/>
            <a:gd name="connsiteY27" fmla="*/ 189779 h 271703"/>
            <a:gd name="connsiteX28" fmla="*/ 92869 w 4457700"/>
            <a:gd name="connsiteY28" fmla="*/ 779 h 271703"/>
            <a:gd name="connsiteX29" fmla="*/ 371475 w 4457700"/>
            <a:gd name="connsiteY29" fmla="*/ 30310 h 271703"/>
            <a:gd name="connsiteX30" fmla="*/ 464344 w 4457700"/>
            <a:gd name="connsiteY30" fmla="*/ 779 h 271703"/>
            <a:gd name="connsiteX31" fmla="*/ 742950 w 4457700"/>
            <a:gd name="connsiteY31" fmla="*/ 30310 h 271703"/>
            <a:gd name="connsiteX32" fmla="*/ 835819 w 4457700"/>
            <a:gd name="connsiteY32" fmla="*/ 779 h 271703"/>
            <a:gd name="connsiteX33" fmla="*/ 1114425 w 4457700"/>
            <a:gd name="connsiteY33" fmla="*/ 30310 h 271703"/>
            <a:gd name="connsiteX34" fmla="*/ 1207294 w 4457700"/>
            <a:gd name="connsiteY34" fmla="*/ 779 h 271703"/>
            <a:gd name="connsiteX35" fmla="*/ 1485900 w 4457700"/>
            <a:gd name="connsiteY35" fmla="*/ 30310 h 271703"/>
            <a:gd name="connsiteX36" fmla="*/ 1578769 w 4457700"/>
            <a:gd name="connsiteY36" fmla="*/ 779 h 271703"/>
            <a:gd name="connsiteX37" fmla="*/ 1857375 w 4457700"/>
            <a:gd name="connsiteY37" fmla="*/ 30310 h 271703"/>
            <a:gd name="connsiteX38" fmla="*/ 1950244 w 4457700"/>
            <a:gd name="connsiteY38" fmla="*/ 779 h 271703"/>
            <a:gd name="connsiteX39" fmla="*/ 2228850 w 4457700"/>
            <a:gd name="connsiteY39" fmla="*/ 30310 h 271703"/>
            <a:gd name="connsiteX40" fmla="*/ 2321719 w 4457700"/>
            <a:gd name="connsiteY40" fmla="*/ 779 h 271703"/>
            <a:gd name="connsiteX41" fmla="*/ 2600325 w 4457700"/>
            <a:gd name="connsiteY41" fmla="*/ 30310 h 271703"/>
            <a:gd name="connsiteX42" fmla="*/ 2693194 w 4457700"/>
            <a:gd name="connsiteY42" fmla="*/ 779 h 271703"/>
            <a:gd name="connsiteX43" fmla="*/ 2971800 w 4457700"/>
            <a:gd name="connsiteY43" fmla="*/ 30310 h 271703"/>
            <a:gd name="connsiteX44" fmla="*/ 3064669 w 4457700"/>
            <a:gd name="connsiteY44" fmla="*/ 779 h 271703"/>
            <a:gd name="connsiteX45" fmla="*/ 3343275 w 4457700"/>
            <a:gd name="connsiteY45" fmla="*/ 30310 h 271703"/>
            <a:gd name="connsiteX46" fmla="*/ 3436143 w 4457700"/>
            <a:gd name="connsiteY46" fmla="*/ 779 h 271703"/>
            <a:gd name="connsiteX47" fmla="*/ 3714750 w 4457700"/>
            <a:gd name="connsiteY47" fmla="*/ 30310 h 271703"/>
            <a:gd name="connsiteX48" fmla="*/ 3807618 w 4457700"/>
            <a:gd name="connsiteY48" fmla="*/ 779 h 271703"/>
            <a:gd name="connsiteX49" fmla="*/ 4086225 w 4457700"/>
            <a:gd name="connsiteY49" fmla="*/ 30310 h 271703"/>
            <a:gd name="connsiteX50" fmla="*/ 4179094 w 4457700"/>
            <a:gd name="connsiteY50" fmla="*/ 779 h 271703"/>
            <a:gd name="connsiteX51" fmla="*/ 4457700 w 4457700"/>
            <a:gd name="connsiteY51" fmla="*/ 30310 h 271703"/>
            <a:gd name="connsiteX52" fmla="*/ 4457700 w 4457700"/>
            <a:gd name="connsiteY52" fmla="*/ 52393 h 271703"/>
            <a:gd name="connsiteX53" fmla="*/ 4179094 w 4457700"/>
            <a:gd name="connsiteY53" fmla="*/ 22862 h 271703"/>
            <a:gd name="connsiteX54" fmla="*/ 4086225 w 4457700"/>
            <a:gd name="connsiteY54" fmla="*/ 52393 h 271703"/>
            <a:gd name="connsiteX55" fmla="*/ 3807618 w 4457700"/>
            <a:gd name="connsiteY55" fmla="*/ 22862 h 271703"/>
            <a:gd name="connsiteX56" fmla="*/ 3714750 w 4457700"/>
            <a:gd name="connsiteY56" fmla="*/ 52393 h 271703"/>
            <a:gd name="connsiteX57" fmla="*/ 3436143 w 4457700"/>
            <a:gd name="connsiteY57" fmla="*/ 22862 h 271703"/>
            <a:gd name="connsiteX58" fmla="*/ 3343275 w 4457700"/>
            <a:gd name="connsiteY58" fmla="*/ 52393 h 271703"/>
            <a:gd name="connsiteX59" fmla="*/ 3064669 w 4457700"/>
            <a:gd name="connsiteY59" fmla="*/ 22862 h 271703"/>
            <a:gd name="connsiteX60" fmla="*/ 2971800 w 4457700"/>
            <a:gd name="connsiteY60" fmla="*/ 52393 h 271703"/>
            <a:gd name="connsiteX61" fmla="*/ 2693194 w 4457700"/>
            <a:gd name="connsiteY61" fmla="*/ 22862 h 271703"/>
            <a:gd name="connsiteX62" fmla="*/ 2600325 w 4457700"/>
            <a:gd name="connsiteY62" fmla="*/ 52393 h 271703"/>
            <a:gd name="connsiteX63" fmla="*/ 2321719 w 4457700"/>
            <a:gd name="connsiteY63" fmla="*/ 22862 h 271703"/>
            <a:gd name="connsiteX64" fmla="*/ 2228850 w 4457700"/>
            <a:gd name="connsiteY64" fmla="*/ 52393 h 271703"/>
            <a:gd name="connsiteX65" fmla="*/ 1950244 w 4457700"/>
            <a:gd name="connsiteY65" fmla="*/ 22862 h 271703"/>
            <a:gd name="connsiteX66" fmla="*/ 1857375 w 4457700"/>
            <a:gd name="connsiteY66" fmla="*/ 52393 h 271703"/>
            <a:gd name="connsiteX67" fmla="*/ 1578769 w 4457700"/>
            <a:gd name="connsiteY67" fmla="*/ 22862 h 271703"/>
            <a:gd name="connsiteX68" fmla="*/ 1485900 w 4457700"/>
            <a:gd name="connsiteY68" fmla="*/ 52393 h 271703"/>
            <a:gd name="connsiteX69" fmla="*/ 1207294 w 4457700"/>
            <a:gd name="connsiteY69" fmla="*/ 22862 h 271703"/>
            <a:gd name="connsiteX70" fmla="*/ 1114425 w 4457700"/>
            <a:gd name="connsiteY70" fmla="*/ 52393 h 271703"/>
            <a:gd name="connsiteX71" fmla="*/ 835819 w 4457700"/>
            <a:gd name="connsiteY71" fmla="*/ 22862 h 271703"/>
            <a:gd name="connsiteX72" fmla="*/ 742950 w 4457700"/>
            <a:gd name="connsiteY72" fmla="*/ 52393 h 271703"/>
            <a:gd name="connsiteX73" fmla="*/ 464344 w 4457700"/>
            <a:gd name="connsiteY73" fmla="*/ 22862 h 271703"/>
            <a:gd name="connsiteX74" fmla="*/ 371475 w 4457700"/>
            <a:gd name="connsiteY74" fmla="*/ 52393 h 271703"/>
            <a:gd name="connsiteX75" fmla="*/ 92869 w 4457700"/>
            <a:gd name="connsiteY75" fmla="*/ 22862 h 271703"/>
            <a:gd name="connsiteX76" fmla="*/ 0 w 4457700"/>
            <a:gd name="connsiteY76" fmla="*/ 52393 h 271703"/>
            <a:gd name="connsiteX77" fmla="*/ 0 w 4457700"/>
            <a:gd name="connsiteY77" fmla="*/ 30310 h 271703"/>
            <a:gd name="connsiteX78" fmla="*/ 92869 w 4457700"/>
            <a:gd name="connsiteY78" fmla="*/ 779 h 2717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Lst>
          <a:rect l="l" t="t" r="r" b="b"/>
          <a:pathLst>
            <a:path w="4457700" h="271703">
              <a:moveTo>
                <a:pt x="92869" y="189779"/>
              </a:moveTo>
              <a:cubicBezTo>
                <a:pt x="185738" y="199623"/>
                <a:pt x="278606" y="298060"/>
                <a:pt x="371475" y="219310"/>
              </a:cubicBezTo>
              <a:cubicBezTo>
                <a:pt x="495301" y="114310"/>
                <a:pt x="619125" y="324310"/>
                <a:pt x="742950" y="219310"/>
              </a:cubicBezTo>
              <a:cubicBezTo>
                <a:pt x="866775" y="114310"/>
                <a:pt x="990600" y="324310"/>
                <a:pt x="1114425" y="219310"/>
              </a:cubicBezTo>
              <a:cubicBezTo>
                <a:pt x="1238250" y="114310"/>
                <a:pt x="1362075" y="324310"/>
                <a:pt x="1485900" y="219310"/>
              </a:cubicBezTo>
              <a:cubicBezTo>
                <a:pt x="1609725" y="114310"/>
                <a:pt x="1733550" y="324310"/>
                <a:pt x="1857375" y="219310"/>
              </a:cubicBezTo>
              <a:cubicBezTo>
                <a:pt x="1981200" y="114310"/>
                <a:pt x="2105025" y="324310"/>
                <a:pt x="2228850" y="219310"/>
              </a:cubicBezTo>
              <a:cubicBezTo>
                <a:pt x="2352675" y="114310"/>
                <a:pt x="2476500" y="324310"/>
                <a:pt x="2600325" y="219310"/>
              </a:cubicBezTo>
              <a:cubicBezTo>
                <a:pt x="2724150" y="114310"/>
                <a:pt x="2847975" y="324310"/>
                <a:pt x="2971800" y="219310"/>
              </a:cubicBezTo>
              <a:cubicBezTo>
                <a:pt x="3095625" y="114310"/>
                <a:pt x="3219450" y="324310"/>
                <a:pt x="3343275" y="219310"/>
              </a:cubicBezTo>
              <a:cubicBezTo>
                <a:pt x="3467100" y="114310"/>
                <a:pt x="3590925" y="324310"/>
                <a:pt x="3714750" y="219310"/>
              </a:cubicBezTo>
              <a:cubicBezTo>
                <a:pt x="3838575" y="114310"/>
                <a:pt x="3962400" y="324310"/>
                <a:pt x="4086225" y="219310"/>
              </a:cubicBezTo>
              <a:cubicBezTo>
                <a:pt x="4210050" y="114310"/>
                <a:pt x="4333875" y="324310"/>
                <a:pt x="4457700" y="219310"/>
              </a:cubicBezTo>
              <a:lnTo>
                <a:pt x="4457700" y="241393"/>
              </a:lnTo>
              <a:cubicBezTo>
                <a:pt x="4333875" y="346393"/>
                <a:pt x="4210050" y="136393"/>
                <a:pt x="4086225" y="241393"/>
              </a:cubicBezTo>
              <a:cubicBezTo>
                <a:pt x="3962400" y="346393"/>
                <a:pt x="3838575" y="136393"/>
                <a:pt x="3714750" y="241393"/>
              </a:cubicBezTo>
              <a:cubicBezTo>
                <a:pt x="3590925" y="346393"/>
                <a:pt x="3467100" y="136393"/>
                <a:pt x="3343275" y="241393"/>
              </a:cubicBezTo>
              <a:cubicBezTo>
                <a:pt x="3219450" y="346393"/>
                <a:pt x="3095625" y="136393"/>
                <a:pt x="2971800" y="241393"/>
              </a:cubicBezTo>
              <a:cubicBezTo>
                <a:pt x="2847975" y="346393"/>
                <a:pt x="2724150" y="136393"/>
                <a:pt x="2600325" y="241393"/>
              </a:cubicBezTo>
              <a:cubicBezTo>
                <a:pt x="2476500" y="346393"/>
                <a:pt x="2352675" y="136393"/>
                <a:pt x="2228850" y="241393"/>
              </a:cubicBezTo>
              <a:cubicBezTo>
                <a:pt x="2105025" y="346393"/>
                <a:pt x="1981200" y="136393"/>
                <a:pt x="1857375" y="241393"/>
              </a:cubicBezTo>
              <a:cubicBezTo>
                <a:pt x="1733550" y="346393"/>
                <a:pt x="1609725" y="136393"/>
                <a:pt x="1485900" y="241393"/>
              </a:cubicBezTo>
              <a:cubicBezTo>
                <a:pt x="1362075" y="346393"/>
                <a:pt x="1238250" y="136393"/>
                <a:pt x="1114425" y="241393"/>
              </a:cubicBezTo>
              <a:cubicBezTo>
                <a:pt x="990600" y="346393"/>
                <a:pt x="866775" y="136393"/>
                <a:pt x="742950" y="241393"/>
              </a:cubicBezTo>
              <a:cubicBezTo>
                <a:pt x="619125" y="346393"/>
                <a:pt x="495301" y="136393"/>
                <a:pt x="371475" y="241393"/>
              </a:cubicBezTo>
              <a:cubicBezTo>
                <a:pt x="247650" y="346393"/>
                <a:pt x="123825" y="136393"/>
                <a:pt x="0" y="241393"/>
              </a:cubicBezTo>
              <a:lnTo>
                <a:pt x="0" y="219310"/>
              </a:lnTo>
              <a:cubicBezTo>
                <a:pt x="30956" y="193060"/>
                <a:pt x="61913" y="186498"/>
                <a:pt x="92869" y="189779"/>
              </a:cubicBezTo>
              <a:close/>
              <a:moveTo>
                <a:pt x="92869" y="779"/>
              </a:moveTo>
              <a:cubicBezTo>
                <a:pt x="185737" y="10623"/>
                <a:pt x="278606" y="109060"/>
                <a:pt x="371475" y="30310"/>
              </a:cubicBezTo>
              <a:cubicBezTo>
                <a:pt x="402431" y="4060"/>
                <a:pt x="433388" y="-2503"/>
                <a:pt x="464344" y="779"/>
              </a:cubicBezTo>
              <a:cubicBezTo>
                <a:pt x="557213" y="10623"/>
                <a:pt x="650082" y="109060"/>
                <a:pt x="742950" y="30310"/>
              </a:cubicBezTo>
              <a:cubicBezTo>
                <a:pt x="773906" y="4060"/>
                <a:pt x="804863" y="-2503"/>
                <a:pt x="835819" y="779"/>
              </a:cubicBezTo>
              <a:cubicBezTo>
                <a:pt x="928688" y="10623"/>
                <a:pt x="1021556" y="109060"/>
                <a:pt x="1114425" y="30310"/>
              </a:cubicBezTo>
              <a:cubicBezTo>
                <a:pt x="1145381" y="4060"/>
                <a:pt x="1176337" y="-2503"/>
                <a:pt x="1207294" y="779"/>
              </a:cubicBezTo>
              <a:cubicBezTo>
                <a:pt x="1300162" y="10623"/>
                <a:pt x="1393031" y="109060"/>
                <a:pt x="1485900" y="30310"/>
              </a:cubicBezTo>
              <a:cubicBezTo>
                <a:pt x="1516856" y="4060"/>
                <a:pt x="1547812" y="-2503"/>
                <a:pt x="1578769" y="779"/>
              </a:cubicBezTo>
              <a:cubicBezTo>
                <a:pt x="1671637" y="10623"/>
                <a:pt x="1764506" y="109060"/>
                <a:pt x="1857375" y="30310"/>
              </a:cubicBezTo>
              <a:cubicBezTo>
                <a:pt x="1888331" y="4060"/>
                <a:pt x="1919287" y="-2503"/>
                <a:pt x="1950244" y="779"/>
              </a:cubicBezTo>
              <a:cubicBezTo>
                <a:pt x="2043112" y="10623"/>
                <a:pt x="2135981" y="109060"/>
                <a:pt x="2228850" y="30310"/>
              </a:cubicBezTo>
              <a:cubicBezTo>
                <a:pt x="2259806" y="4060"/>
                <a:pt x="2290762" y="-2503"/>
                <a:pt x="2321719" y="779"/>
              </a:cubicBezTo>
              <a:cubicBezTo>
                <a:pt x="2414587" y="10623"/>
                <a:pt x="2507456" y="109060"/>
                <a:pt x="2600325" y="30310"/>
              </a:cubicBezTo>
              <a:cubicBezTo>
                <a:pt x="2631281" y="4060"/>
                <a:pt x="2662237" y="-2503"/>
                <a:pt x="2693194" y="779"/>
              </a:cubicBezTo>
              <a:cubicBezTo>
                <a:pt x="2786062" y="10623"/>
                <a:pt x="2878931" y="109060"/>
                <a:pt x="2971800" y="30310"/>
              </a:cubicBezTo>
              <a:cubicBezTo>
                <a:pt x="3002756" y="4060"/>
                <a:pt x="3033712" y="-2503"/>
                <a:pt x="3064669" y="779"/>
              </a:cubicBezTo>
              <a:cubicBezTo>
                <a:pt x="3157537" y="10623"/>
                <a:pt x="3250406" y="109060"/>
                <a:pt x="3343275" y="30310"/>
              </a:cubicBezTo>
              <a:cubicBezTo>
                <a:pt x="3374231" y="4060"/>
                <a:pt x="3405187" y="-2503"/>
                <a:pt x="3436143" y="779"/>
              </a:cubicBezTo>
              <a:cubicBezTo>
                <a:pt x="3529012" y="10623"/>
                <a:pt x="3621881" y="109060"/>
                <a:pt x="3714750" y="30310"/>
              </a:cubicBezTo>
              <a:cubicBezTo>
                <a:pt x="3745706" y="4060"/>
                <a:pt x="3776662" y="-2503"/>
                <a:pt x="3807618" y="779"/>
              </a:cubicBezTo>
              <a:cubicBezTo>
                <a:pt x="3900487" y="10623"/>
                <a:pt x="3993356" y="109060"/>
                <a:pt x="4086225" y="30310"/>
              </a:cubicBezTo>
              <a:cubicBezTo>
                <a:pt x="4117182" y="4060"/>
                <a:pt x="4148138" y="-2503"/>
                <a:pt x="4179094" y="779"/>
              </a:cubicBezTo>
              <a:cubicBezTo>
                <a:pt x="4271963" y="10623"/>
                <a:pt x="4364832" y="109060"/>
                <a:pt x="4457700" y="30310"/>
              </a:cubicBezTo>
              <a:lnTo>
                <a:pt x="4457700" y="52393"/>
              </a:lnTo>
              <a:cubicBezTo>
                <a:pt x="4364832" y="131143"/>
                <a:pt x="4271963" y="32706"/>
                <a:pt x="4179094" y="22862"/>
              </a:cubicBezTo>
              <a:cubicBezTo>
                <a:pt x="4148138" y="19580"/>
                <a:pt x="4117182" y="26143"/>
                <a:pt x="4086225" y="52393"/>
              </a:cubicBezTo>
              <a:cubicBezTo>
                <a:pt x="3993356" y="131143"/>
                <a:pt x="3900487" y="32706"/>
                <a:pt x="3807618" y="22862"/>
              </a:cubicBezTo>
              <a:cubicBezTo>
                <a:pt x="3776662" y="19580"/>
                <a:pt x="3745706" y="26143"/>
                <a:pt x="3714750" y="52393"/>
              </a:cubicBezTo>
              <a:cubicBezTo>
                <a:pt x="3621881" y="131143"/>
                <a:pt x="3529012" y="32706"/>
                <a:pt x="3436143" y="22862"/>
              </a:cubicBezTo>
              <a:cubicBezTo>
                <a:pt x="3405187" y="19580"/>
                <a:pt x="3374231" y="26143"/>
                <a:pt x="3343275" y="52393"/>
              </a:cubicBezTo>
              <a:cubicBezTo>
                <a:pt x="3250406" y="131143"/>
                <a:pt x="3157537" y="32706"/>
                <a:pt x="3064669" y="22862"/>
              </a:cubicBezTo>
              <a:cubicBezTo>
                <a:pt x="3033712" y="19580"/>
                <a:pt x="3002756" y="26143"/>
                <a:pt x="2971800" y="52393"/>
              </a:cubicBezTo>
              <a:cubicBezTo>
                <a:pt x="2878931" y="131143"/>
                <a:pt x="2786062" y="32706"/>
                <a:pt x="2693194" y="22862"/>
              </a:cubicBezTo>
              <a:cubicBezTo>
                <a:pt x="2662237" y="19580"/>
                <a:pt x="2631281" y="26143"/>
                <a:pt x="2600325" y="52393"/>
              </a:cubicBezTo>
              <a:cubicBezTo>
                <a:pt x="2507456" y="131143"/>
                <a:pt x="2414587" y="32706"/>
                <a:pt x="2321719" y="22862"/>
              </a:cubicBezTo>
              <a:cubicBezTo>
                <a:pt x="2290762" y="19580"/>
                <a:pt x="2259806" y="26143"/>
                <a:pt x="2228850" y="52393"/>
              </a:cubicBezTo>
              <a:cubicBezTo>
                <a:pt x="2135981" y="131143"/>
                <a:pt x="2043112" y="32706"/>
                <a:pt x="1950244" y="22862"/>
              </a:cubicBezTo>
              <a:cubicBezTo>
                <a:pt x="1919287" y="19580"/>
                <a:pt x="1888331" y="26143"/>
                <a:pt x="1857375" y="52393"/>
              </a:cubicBezTo>
              <a:cubicBezTo>
                <a:pt x="1764506" y="131143"/>
                <a:pt x="1671637" y="32706"/>
                <a:pt x="1578769" y="22862"/>
              </a:cubicBezTo>
              <a:cubicBezTo>
                <a:pt x="1547812" y="19580"/>
                <a:pt x="1516856" y="26143"/>
                <a:pt x="1485900" y="52393"/>
              </a:cubicBezTo>
              <a:cubicBezTo>
                <a:pt x="1393031" y="131143"/>
                <a:pt x="1300162" y="32706"/>
                <a:pt x="1207294" y="22862"/>
              </a:cubicBezTo>
              <a:cubicBezTo>
                <a:pt x="1176337" y="19580"/>
                <a:pt x="1145381" y="26143"/>
                <a:pt x="1114425" y="52393"/>
              </a:cubicBezTo>
              <a:cubicBezTo>
                <a:pt x="1021556" y="131143"/>
                <a:pt x="928688" y="32706"/>
                <a:pt x="835819" y="22862"/>
              </a:cubicBezTo>
              <a:cubicBezTo>
                <a:pt x="804863" y="19580"/>
                <a:pt x="773906" y="26143"/>
                <a:pt x="742950" y="52393"/>
              </a:cubicBezTo>
              <a:cubicBezTo>
                <a:pt x="650082" y="131143"/>
                <a:pt x="557213" y="32706"/>
                <a:pt x="464344" y="22862"/>
              </a:cubicBezTo>
              <a:cubicBezTo>
                <a:pt x="433388" y="19580"/>
                <a:pt x="402431" y="26143"/>
                <a:pt x="371475" y="52393"/>
              </a:cubicBezTo>
              <a:cubicBezTo>
                <a:pt x="278606" y="131143"/>
                <a:pt x="185737" y="32706"/>
                <a:pt x="92869" y="22862"/>
              </a:cubicBezTo>
              <a:cubicBezTo>
                <a:pt x="61913" y="19580"/>
                <a:pt x="30957" y="26143"/>
                <a:pt x="0" y="52393"/>
              </a:cubicBezTo>
              <a:lnTo>
                <a:pt x="0" y="30310"/>
              </a:lnTo>
              <a:cubicBezTo>
                <a:pt x="30957" y="4060"/>
                <a:pt x="61913" y="-2503"/>
                <a:pt x="92869" y="779"/>
              </a:cubicBezTo>
              <a:close/>
            </a:path>
          </a:pathLst>
        </a:custGeom>
        <a:solidFill>
          <a:schemeClr val="tx1">
            <a:lumMod val="75000"/>
            <a:lumOff val="25000"/>
          </a:schemeClr>
        </a:solid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endParaRPr lang="ja-JP" altLang="en-US"/>
        </a:p>
      </xdr:txBody>
    </xdr:sp>
    <xdr:clientData/>
  </xdr:twoCellAnchor>
  <xdr:twoCellAnchor editAs="oneCell">
    <xdr:from>
      <xdr:col>5</xdr:col>
      <xdr:colOff>0</xdr:colOff>
      <xdr:row>233</xdr:row>
      <xdr:rowOff>0</xdr:rowOff>
    </xdr:from>
    <xdr:to>
      <xdr:col>34</xdr:col>
      <xdr:colOff>231322</xdr:colOff>
      <xdr:row>248</xdr:row>
      <xdr:rowOff>43961</xdr:rowOff>
    </xdr:to>
    <xdr:pic>
      <xdr:nvPicPr>
        <xdr:cNvPr id="29" name="図 28">
          <a:extLst>
            <a:ext uri="{FF2B5EF4-FFF2-40B4-BE49-F238E27FC236}">
              <a16:creationId xmlns:a16="http://schemas.microsoft.com/office/drawing/2014/main" id="{56BEBE1C-AA62-CB07-923D-B63BF3BBF97F}"/>
            </a:ext>
          </a:extLst>
        </xdr:cNvPr>
        <xdr:cNvPicPr>
          <a:picLocks noChangeAspect="1"/>
        </xdr:cNvPicPr>
      </xdr:nvPicPr>
      <xdr:blipFill rotWithShape="1">
        <a:blip xmlns:r="http://schemas.openxmlformats.org/officeDocument/2006/relationships" r:embed="rId1"/>
        <a:srcRect b="3894"/>
        <a:stretch>
          <a:fillRect/>
        </a:stretch>
      </xdr:blipFill>
      <xdr:spPr>
        <a:xfrm>
          <a:off x="1392115" y="43331423"/>
          <a:ext cx="8305592" cy="3011365"/>
        </a:xfrm>
        <a:prstGeom prst="rect">
          <a:avLst/>
        </a:prstGeom>
      </xdr:spPr>
    </xdr:pic>
    <xdr:clientData/>
  </xdr:twoCellAnchor>
  <xdr:twoCellAnchor editAs="oneCell">
    <xdr:from>
      <xdr:col>5</xdr:col>
      <xdr:colOff>0</xdr:colOff>
      <xdr:row>249</xdr:row>
      <xdr:rowOff>0</xdr:rowOff>
    </xdr:from>
    <xdr:to>
      <xdr:col>34</xdr:col>
      <xdr:colOff>231322</xdr:colOff>
      <xdr:row>261</xdr:row>
      <xdr:rowOff>135163</xdr:rowOff>
    </xdr:to>
    <xdr:pic>
      <xdr:nvPicPr>
        <xdr:cNvPr id="30" name="図 29">
          <a:extLst>
            <a:ext uri="{FF2B5EF4-FFF2-40B4-BE49-F238E27FC236}">
              <a16:creationId xmlns:a16="http://schemas.microsoft.com/office/drawing/2014/main" id="{65E6A900-5E0B-7E3E-B285-AEAC02400EE7}"/>
            </a:ext>
          </a:extLst>
        </xdr:cNvPr>
        <xdr:cNvPicPr>
          <a:picLocks noChangeAspect="1"/>
        </xdr:cNvPicPr>
      </xdr:nvPicPr>
      <xdr:blipFill>
        <a:blip xmlns:r="http://schemas.openxmlformats.org/officeDocument/2006/relationships" r:embed="rId2"/>
        <a:stretch>
          <a:fillRect/>
        </a:stretch>
      </xdr:blipFill>
      <xdr:spPr>
        <a:xfrm>
          <a:off x="1360714" y="47842714"/>
          <a:ext cx="8123465" cy="2584449"/>
        </a:xfrm>
        <a:prstGeom prst="rect">
          <a:avLst/>
        </a:prstGeom>
      </xdr:spPr>
    </xdr:pic>
    <xdr:clientData/>
  </xdr:twoCellAnchor>
  <xdr:twoCellAnchor editAs="oneCell">
    <xdr:from>
      <xdr:col>8</xdr:col>
      <xdr:colOff>0</xdr:colOff>
      <xdr:row>221</xdr:row>
      <xdr:rowOff>0</xdr:rowOff>
    </xdr:from>
    <xdr:to>
      <xdr:col>28</xdr:col>
      <xdr:colOff>38844</xdr:colOff>
      <xdr:row>231</xdr:row>
      <xdr:rowOff>175687</xdr:rowOff>
    </xdr:to>
    <xdr:pic>
      <xdr:nvPicPr>
        <xdr:cNvPr id="26" name="図 25">
          <a:extLst>
            <a:ext uri="{FF2B5EF4-FFF2-40B4-BE49-F238E27FC236}">
              <a16:creationId xmlns:a16="http://schemas.microsoft.com/office/drawing/2014/main" id="{B19DD08E-89BC-4F9F-BD29-FC942967B375}"/>
            </a:ext>
          </a:extLst>
        </xdr:cNvPr>
        <xdr:cNvPicPr>
          <a:picLocks noChangeAspect="1"/>
        </xdr:cNvPicPr>
      </xdr:nvPicPr>
      <xdr:blipFill>
        <a:blip xmlns:r="http://schemas.openxmlformats.org/officeDocument/2006/relationships" r:embed="rId3"/>
        <a:stretch>
          <a:fillRect/>
        </a:stretch>
      </xdr:blipFill>
      <xdr:spPr>
        <a:xfrm>
          <a:off x="2186609" y="41131435"/>
          <a:ext cx="5505365" cy="2163513"/>
        </a:xfrm>
        <a:prstGeom prst="rect">
          <a:avLst/>
        </a:prstGeom>
      </xdr:spPr>
    </xdr:pic>
    <xdr:clientData/>
  </xdr:twoCellAnchor>
  <xdr:twoCellAnchor editAs="oneCell">
    <xdr:from>
      <xdr:col>6</xdr:col>
      <xdr:colOff>0</xdr:colOff>
      <xdr:row>88</xdr:row>
      <xdr:rowOff>201705</xdr:rowOff>
    </xdr:from>
    <xdr:to>
      <xdr:col>34</xdr:col>
      <xdr:colOff>94065</xdr:colOff>
      <xdr:row>103</xdr:row>
      <xdr:rowOff>123264</xdr:rowOff>
    </xdr:to>
    <xdr:pic>
      <xdr:nvPicPr>
        <xdr:cNvPr id="16" name="図 15">
          <a:extLst>
            <a:ext uri="{FF2B5EF4-FFF2-40B4-BE49-F238E27FC236}">
              <a16:creationId xmlns:a16="http://schemas.microsoft.com/office/drawing/2014/main" id="{1E240B7E-3990-43AD-9C9B-AE2F23AF0B7E}"/>
            </a:ext>
          </a:extLst>
        </xdr:cNvPr>
        <xdr:cNvPicPr>
          <a:picLocks noChangeAspect="1"/>
        </xdr:cNvPicPr>
      </xdr:nvPicPr>
      <xdr:blipFill>
        <a:blip xmlns:r="http://schemas.openxmlformats.org/officeDocument/2006/relationships" r:embed="rId4"/>
        <a:stretch>
          <a:fillRect/>
        </a:stretch>
      </xdr:blipFill>
      <xdr:spPr>
        <a:xfrm>
          <a:off x="1680882" y="17750117"/>
          <a:ext cx="7938183" cy="2947147"/>
        </a:xfrm>
        <a:prstGeom prst="rect">
          <a:avLst/>
        </a:prstGeom>
      </xdr:spPr>
    </xdr:pic>
    <xdr:clientData/>
  </xdr:twoCellAnchor>
  <xdr:twoCellAnchor editAs="oneCell">
    <xdr:from>
      <xdr:col>7</xdr:col>
      <xdr:colOff>275896</xdr:colOff>
      <xdr:row>73</xdr:row>
      <xdr:rowOff>0</xdr:rowOff>
    </xdr:from>
    <xdr:to>
      <xdr:col>28</xdr:col>
      <xdr:colOff>85397</xdr:colOff>
      <xdr:row>85</xdr:row>
      <xdr:rowOff>183682</xdr:rowOff>
    </xdr:to>
    <xdr:pic>
      <xdr:nvPicPr>
        <xdr:cNvPr id="3" name="図 2">
          <a:extLst>
            <a:ext uri="{FF2B5EF4-FFF2-40B4-BE49-F238E27FC236}">
              <a16:creationId xmlns:a16="http://schemas.microsoft.com/office/drawing/2014/main" id="{804C3F8B-AB18-4FE3-99EE-18A8F1DDFA7C}"/>
            </a:ext>
          </a:extLst>
        </xdr:cNvPr>
        <xdr:cNvPicPr>
          <a:picLocks noChangeAspect="1"/>
        </xdr:cNvPicPr>
      </xdr:nvPicPr>
      <xdr:blipFill>
        <a:blip xmlns:r="http://schemas.openxmlformats.org/officeDocument/2006/relationships" r:embed="rId5"/>
        <a:stretch>
          <a:fillRect/>
        </a:stretch>
      </xdr:blipFill>
      <xdr:spPr>
        <a:xfrm>
          <a:off x="2207172" y="14445155"/>
          <a:ext cx="5603328" cy="2548510"/>
        </a:xfrm>
        <a:prstGeom prst="rect">
          <a:avLst/>
        </a:prstGeom>
      </xdr:spPr>
    </xdr:pic>
    <xdr:clientData/>
  </xdr:twoCellAnchor>
  <xdr:twoCellAnchor>
    <xdr:from>
      <xdr:col>10</xdr:col>
      <xdr:colOff>137346</xdr:colOff>
      <xdr:row>234</xdr:row>
      <xdr:rowOff>62534</xdr:rowOff>
    </xdr:from>
    <xdr:to>
      <xdr:col>16</xdr:col>
      <xdr:colOff>54430</xdr:colOff>
      <xdr:row>261</xdr:row>
      <xdr:rowOff>152399</xdr:rowOff>
    </xdr:to>
    <xdr:sp macro="" textlink="">
      <xdr:nvSpPr>
        <xdr:cNvPr id="10" name="正方形/長方形 9">
          <a:extLst>
            <a:ext uri="{FF2B5EF4-FFF2-40B4-BE49-F238E27FC236}">
              <a16:creationId xmlns:a16="http://schemas.microsoft.com/office/drawing/2014/main" id="{A23113EE-E6C5-A975-09F5-4E5F8DEC45FD}"/>
            </a:ext>
          </a:extLst>
        </xdr:cNvPr>
        <xdr:cNvSpPr/>
      </xdr:nvSpPr>
      <xdr:spPr>
        <a:xfrm>
          <a:off x="2913203" y="44307520"/>
          <a:ext cx="1582598" cy="5527279"/>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129390</xdr:colOff>
      <xdr:row>235</xdr:row>
      <xdr:rowOff>177310</xdr:rowOff>
    </xdr:from>
    <xdr:to>
      <xdr:col>29</xdr:col>
      <xdr:colOff>150394</xdr:colOff>
      <xdr:row>261</xdr:row>
      <xdr:rowOff>175461</xdr:rowOff>
    </xdr:to>
    <xdr:sp macro="" textlink="">
      <xdr:nvSpPr>
        <xdr:cNvPr id="13" name="正方形/長方形 12">
          <a:extLst>
            <a:ext uri="{FF2B5EF4-FFF2-40B4-BE49-F238E27FC236}">
              <a16:creationId xmlns:a16="http://schemas.microsoft.com/office/drawing/2014/main" id="{358E3A07-2CD6-151A-2F5C-ABE1026756EC}"/>
            </a:ext>
          </a:extLst>
        </xdr:cNvPr>
        <xdr:cNvSpPr/>
      </xdr:nvSpPr>
      <xdr:spPr>
        <a:xfrm>
          <a:off x="1508008" y="44408402"/>
          <a:ext cx="6638373" cy="521183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94974</xdr:colOff>
      <xdr:row>234</xdr:row>
      <xdr:rowOff>68606</xdr:rowOff>
    </xdr:from>
    <xdr:to>
      <xdr:col>18</xdr:col>
      <xdr:colOff>36479</xdr:colOff>
      <xdr:row>261</xdr:row>
      <xdr:rowOff>154022</xdr:rowOff>
    </xdr:to>
    <xdr:sp macro="" textlink="">
      <xdr:nvSpPr>
        <xdr:cNvPr id="15" name="正方形/長方形 14">
          <a:extLst>
            <a:ext uri="{FF2B5EF4-FFF2-40B4-BE49-F238E27FC236}">
              <a16:creationId xmlns:a16="http://schemas.microsoft.com/office/drawing/2014/main" id="{A412B240-4CDA-212E-F90A-9D25A169BDF3}"/>
            </a:ext>
          </a:extLst>
        </xdr:cNvPr>
        <xdr:cNvSpPr/>
      </xdr:nvSpPr>
      <xdr:spPr>
        <a:xfrm>
          <a:off x="4504846" y="43818755"/>
          <a:ext cx="492739" cy="5447788"/>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14333</xdr:colOff>
      <xdr:row>235</xdr:row>
      <xdr:rowOff>74354</xdr:rowOff>
    </xdr:from>
    <xdr:to>
      <xdr:col>5</xdr:col>
      <xdr:colOff>231199</xdr:colOff>
      <xdr:row>236</xdr:row>
      <xdr:rowOff>90328</xdr:rowOff>
    </xdr:to>
    <xdr:sp macro="" textlink="">
      <xdr:nvSpPr>
        <xdr:cNvPr id="18" name="楕円 17">
          <a:extLst>
            <a:ext uri="{FF2B5EF4-FFF2-40B4-BE49-F238E27FC236}">
              <a16:creationId xmlns:a16="http://schemas.microsoft.com/office/drawing/2014/main" id="{EF97FFF3-2849-0484-A62B-5584CD2A216A}"/>
            </a:ext>
          </a:extLst>
        </xdr:cNvPr>
        <xdr:cNvSpPr/>
      </xdr:nvSpPr>
      <xdr:spPr>
        <a:xfrm>
          <a:off x="1392951" y="44305446"/>
          <a:ext cx="216866" cy="216500"/>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5</a:t>
          </a:r>
          <a:endParaRPr kumimoji="1" lang="ja-JP" altLang="en-US" sz="1100" b="1"/>
        </a:p>
      </xdr:txBody>
    </xdr:sp>
    <xdr:clientData/>
  </xdr:twoCellAnchor>
  <xdr:twoCellAnchor>
    <xdr:from>
      <xdr:col>12</xdr:col>
      <xdr:colOff>116831</xdr:colOff>
      <xdr:row>220</xdr:row>
      <xdr:rowOff>198867</xdr:rowOff>
    </xdr:from>
    <xdr:to>
      <xdr:col>14</xdr:col>
      <xdr:colOff>220445</xdr:colOff>
      <xdr:row>222</xdr:row>
      <xdr:rowOff>10886</xdr:rowOff>
    </xdr:to>
    <xdr:sp macro="" textlink="">
      <xdr:nvSpPr>
        <xdr:cNvPr id="8" name="正方形/長方形 7">
          <a:extLst>
            <a:ext uri="{FF2B5EF4-FFF2-40B4-BE49-F238E27FC236}">
              <a16:creationId xmlns:a16="http://schemas.microsoft.com/office/drawing/2014/main" id="{5254833D-6201-2300-479A-5C44E52F95B8}"/>
            </a:ext>
          </a:extLst>
        </xdr:cNvPr>
        <xdr:cNvSpPr/>
      </xdr:nvSpPr>
      <xdr:spPr>
        <a:xfrm>
          <a:off x="3447860" y="41624453"/>
          <a:ext cx="658785" cy="21479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238754</xdr:colOff>
      <xdr:row>228</xdr:row>
      <xdr:rowOff>137206</xdr:rowOff>
    </xdr:from>
    <xdr:to>
      <xdr:col>21</xdr:col>
      <xdr:colOff>142876</xdr:colOff>
      <xdr:row>230</xdr:row>
      <xdr:rowOff>103414</xdr:rowOff>
    </xdr:to>
    <xdr:sp macro="" textlink="">
      <xdr:nvSpPr>
        <xdr:cNvPr id="11" name="正方形/長方形 10">
          <a:extLst>
            <a:ext uri="{FF2B5EF4-FFF2-40B4-BE49-F238E27FC236}">
              <a16:creationId xmlns:a16="http://schemas.microsoft.com/office/drawing/2014/main" id="{D8FE600C-B419-928A-3BE6-F2FBF4071DE9}"/>
            </a:ext>
          </a:extLst>
        </xdr:cNvPr>
        <xdr:cNvSpPr/>
      </xdr:nvSpPr>
      <xdr:spPr>
        <a:xfrm>
          <a:off x="4949299" y="42796217"/>
          <a:ext cx="1012486" cy="364527"/>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100984</xdr:colOff>
      <xdr:row>221</xdr:row>
      <xdr:rowOff>168519</xdr:rowOff>
    </xdr:from>
    <xdr:to>
      <xdr:col>17</xdr:col>
      <xdr:colOff>238125</xdr:colOff>
      <xdr:row>228</xdr:row>
      <xdr:rowOff>138546</xdr:rowOff>
    </xdr:to>
    <xdr:cxnSp macro="">
      <xdr:nvCxnSpPr>
        <xdr:cNvPr id="22" name="直線矢印コネクタ 21">
          <a:extLst>
            <a:ext uri="{FF2B5EF4-FFF2-40B4-BE49-F238E27FC236}">
              <a16:creationId xmlns:a16="http://schemas.microsoft.com/office/drawing/2014/main" id="{74A1F471-FD41-0941-D0E0-1BF77DF97348}"/>
            </a:ext>
          </a:extLst>
        </xdr:cNvPr>
        <xdr:cNvCxnSpPr/>
      </xdr:nvCxnSpPr>
      <xdr:spPr>
        <a:xfrm flipH="1" flipV="1">
          <a:off x="3980257" y="41433417"/>
          <a:ext cx="968413" cy="1364140"/>
        </a:xfrm>
        <a:prstGeom prst="straightConnector1">
          <a:avLst/>
        </a:prstGeom>
        <a:ln w="38100" cap="rnd">
          <a:solidFill>
            <a:schemeClr val="accent1">
              <a:lumMod val="75000"/>
            </a:schemeClr>
          </a:solidFill>
          <a:headEnd type="oval" w="sm" len="sm"/>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40582</xdr:colOff>
      <xdr:row>79</xdr:row>
      <xdr:rowOff>112107</xdr:rowOff>
    </xdr:from>
    <xdr:to>
      <xdr:col>21</xdr:col>
      <xdr:colOff>227671</xdr:colOff>
      <xdr:row>81</xdr:row>
      <xdr:rowOff>55757</xdr:rowOff>
    </xdr:to>
    <xdr:sp macro="" textlink="">
      <xdr:nvSpPr>
        <xdr:cNvPr id="108" name="正方形/長方形 107">
          <a:extLst>
            <a:ext uri="{FF2B5EF4-FFF2-40B4-BE49-F238E27FC236}">
              <a16:creationId xmlns:a16="http://schemas.microsoft.com/office/drawing/2014/main" id="{6DC5D425-D2FB-4EED-8166-A8B1E3429FE8}"/>
            </a:ext>
          </a:extLst>
        </xdr:cNvPr>
        <xdr:cNvSpPr/>
      </xdr:nvSpPr>
      <xdr:spPr>
        <a:xfrm>
          <a:off x="4974997" y="15821387"/>
          <a:ext cx="1009491" cy="34323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182863</xdr:colOff>
      <xdr:row>72</xdr:row>
      <xdr:rowOff>197557</xdr:rowOff>
    </xdr:from>
    <xdr:to>
      <xdr:col>15</xdr:col>
      <xdr:colOff>82525</xdr:colOff>
      <xdr:row>74</xdr:row>
      <xdr:rowOff>18585</xdr:rowOff>
    </xdr:to>
    <xdr:sp macro="" textlink="">
      <xdr:nvSpPr>
        <xdr:cNvPr id="36" name="正方形/長方形 35">
          <a:extLst>
            <a:ext uri="{FF2B5EF4-FFF2-40B4-BE49-F238E27FC236}">
              <a16:creationId xmlns:a16="http://schemas.microsoft.com/office/drawing/2014/main" id="{D25E58C8-2DB2-4641-A9A2-2A2B68CC39D5}"/>
            </a:ext>
          </a:extLst>
        </xdr:cNvPr>
        <xdr:cNvSpPr/>
      </xdr:nvSpPr>
      <xdr:spPr>
        <a:xfrm>
          <a:off x="3472473" y="14508289"/>
          <a:ext cx="722064" cy="220613"/>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74342</xdr:colOff>
      <xdr:row>74</xdr:row>
      <xdr:rowOff>27878</xdr:rowOff>
    </xdr:from>
    <xdr:to>
      <xdr:col>18</xdr:col>
      <xdr:colOff>41817</xdr:colOff>
      <xdr:row>79</xdr:row>
      <xdr:rowOff>111513</xdr:rowOff>
    </xdr:to>
    <xdr:cxnSp macro="">
      <xdr:nvCxnSpPr>
        <xdr:cNvPr id="37" name="直線矢印コネクタ 36">
          <a:extLst>
            <a:ext uri="{FF2B5EF4-FFF2-40B4-BE49-F238E27FC236}">
              <a16:creationId xmlns:a16="http://schemas.microsoft.com/office/drawing/2014/main" id="{4537D030-E375-4D58-BD4C-F38D81FD6084}"/>
            </a:ext>
          </a:extLst>
        </xdr:cNvPr>
        <xdr:cNvCxnSpPr/>
      </xdr:nvCxnSpPr>
      <xdr:spPr>
        <a:xfrm flipH="1" flipV="1">
          <a:off x="4186354" y="14738195"/>
          <a:ext cx="789878" cy="1082598"/>
        </a:xfrm>
        <a:prstGeom prst="straightConnector1">
          <a:avLst/>
        </a:prstGeom>
        <a:ln w="38100" cap="rnd">
          <a:solidFill>
            <a:schemeClr val="accent1">
              <a:lumMod val="75000"/>
            </a:schemeClr>
          </a:solidFill>
          <a:headEnd type="oval" w="sm" len="sm"/>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144834</xdr:colOff>
      <xdr:row>89</xdr:row>
      <xdr:rowOff>180223</xdr:rowOff>
    </xdr:from>
    <xdr:to>
      <xdr:col>34</xdr:col>
      <xdr:colOff>104885</xdr:colOff>
      <xdr:row>92</xdr:row>
      <xdr:rowOff>82261</xdr:rowOff>
    </xdr:to>
    <xdr:sp macro="" textlink="">
      <xdr:nvSpPr>
        <xdr:cNvPr id="52" name="正方形/長方形 51">
          <a:extLst>
            <a:ext uri="{FF2B5EF4-FFF2-40B4-BE49-F238E27FC236}">
              <a16:creationId xmlns:a16="http://schemas.microsoft.com/office/drawing/2014/main" id="{3B4B1D09-158B-4063-A03F-3E081D97505C}"/>
            </a:ext>
          </a:extLst>
        </xdr:cNvPr>
        <xdr:cNvSpPr/>
      </xdr:nvSpPr>
      <xdr:spPr>
        <a:xfrm>
          <a:off x="7903379" y="17766837"/>
          <a:ext cx="1622597" cy="49951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147206</xdr:colOff>
      <xdr:row>92</xdr:row>
      <xdr:rowOff>159327</xdr:rowOff>
    </xdr:from>
    <xdr:to>
      <xdr:col>34</xdr:col>
      <xdr:colOff>109216</xdr:colOff>
      <xdr:row>93</xdr:row>
      <xdr:rowOff>125922</xdr:rowOff>
    </xdr:to>
    <xdr:sp macro="" textlink="">
      <xdr:nvSpPr>
        <xdr:cNvPr id="115" name="正方形/長方形 114">
          <a:extLst>
            <a:ext uri="{FF2B5EF4-FFF2-40B4-BE49-F238E27FC236}">
              <a16:creationId xmlns:a16="http://schemas.microsoft.com/office/drawing/2014/main" id="{299B871C-905D-4705-867C-C2B622543A87}"/>
            </a:ext>
          </a:extLst>
        </xdr:cNvPr>
        <xdr:cNvSpPr/>
      </xdr:nvSpPr>
      <xdr:spPr>
        <a:xfrm>
          <a:off x="7905751" y="18343418"/>
          <a:ext cx="1624556" cy="165754"/>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186648</xdr:colOff>
      <xdr:row>92</xdr:row>
      <xdr:rowOff>1565</xdr:rowOff>
    </xdr:from>
    <xdr:to>
      <xdr:col>17</xdr:col>
      <xdr:colOff>146698</xdr:colOff>
      <xdr:row>95</xdr:row>
      <xdr:rowOff>138546</xdr:rowOff>
    </xdr:to>
    <xdr:sp macro="" textlink="">
      <xdr:nvSpPr>
        <xdr:cNvPr id="116" name="正方形/長方形 115">
          <a:extLst>
            <a:ext uri="{FF2B5EF4-FFF2-40B4-BE49-F238E27FC236}">
              <a16:creationId xmlns:a16="http://schemas.microsoft.com/office/drawing/2014/main" id="{FE98109C-1CE1-4B43-8F7E-3A4420A51D3B}"/>
            </a:ext>
          </a:extLst>
        </xdr:cNvPr>
        <xdr:cNvSpPr/>
      </xdr:nvSpPr>
      <xdr:spPr>
        <a:xfrm>
          <a:off x="3234648" y="18185656"/>
          <a:ext cx="1622595" cy="734458"/>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200105</xdr:colOff>
      <xdr:row>96</xdr:row>
      <xdr:rowOff>4955</xdr:rowOff>
    </xdr:from>
    <xdr:to>
      <xdr:col>17</xdr:col>
      <xdr:colOff>160155</xdr:colOff>
      <xdr:row>101</xdr:row>
      <xdr:rowOff>134217</xdr:rowOff>
    </xdr:to>
    <xdr:sp macro="" textlink="">
      <xdr:nvSpPr>
        <xdr:cNvPr id="117" name="正方形/長方形 116">
          <a:extLst>
            <a:ext uri="{FF2B5EF4-FFF2-40B4-BE49-F238E27FC236}">
              <a16:creationId xmlns:a16="http://schemas.microsoft.com/office/drawing/2014/main" id="{D0FB8F66-83C2-4312-9F24-9EAF43C8B091}"/>
            </a:ext>
          </a:extLst>
        </xdr:cNvPr>
        <xdr:cNvSpPr/>
      </xdr:nvSpPr>
      <xdr:spPr>
        <a:xfrm>
          <a:off x="3248105" y="18985682"/>
          <a:ext cx="1622595" cy="1125058"/>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193734</xdr:colOff>
      <xdr:row>92</xdr:row>
      <xdr:rowOff>878</xdr:rowOff>
    </xdr:from>
    <xdr:to>
      <xdr:col>28</xdr:col>
      <xdr:colOff>153783</xdr:colOff>
      <xdr:row>97</xdr:row>
      <xdr:rowOff>134216</xdr:rowOff>
    </xdr:to>
    <xdr:sp macro="" textlink="">
      <xdr:nvSpPr>
        <xdr:cNvPr id="118" name="正方形/長方形 117">
          <a:extLst>
            <a:ext uri="{FF2B5EF4-FFF2-40B4-BE49-F238E27FC236}">
              <a16:creationId xmlns:a16="http://schemas.microsoft.com/office/drawing/2014/main" id="{B451B801-BBF1-46B9-A43A-593BAD2F415A}"/>
            </a:ext>
          </a:extLst>
        </xdr:cNvPr>
        <xdr:cNvSpPr/>
      </xdr:nvSpPr>
      <xdr:spPr>
        <a:xfrm>
          <a:off x="6289734" y="18184969"/>
          <a:ext cx="1622594" cy="1129133"/>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192453</xdr:colOff>
      <xdr:row>99</xdr:row>
      <xdr:rowOff>56284</xdr:rowOff>
    </xdr:from>
    <xdr:to>
      <xdr:col>28</xdr:col>
      <xdr:colOff>152503</xdr:colOff>
      <xdr:row>102</xdr:row>
      <xdr:rowOff>56283</xdr:rowOff>
    </xdr:to>
    <xdr:sp macro="" textlink="">
      <xdr:nvSpPr>
        <xdr:cNvPr id="119" name="正方形/長方形 118">
          <a:extLst>
            <a:ext uri="{FF2B5EF4-FFF2-40B4-BE49-F238E27FC236}">
              <a16:creationId xmlns:a16="http://schemas.microsoft.com/office/drawing/2014/main" id="{167E9AAE-5E55-439F-9414-DAFDD21C09CC}"/>
            </a:ext>
          </a:extLst>
        </xdr:cNvPr>
        <xdr:cNvSpPr/>
      </xdr:nvSpPr>
      <xdr:spPr>
        <a:xfrm>
          <a:off x="6288453" y="19634489"/>
          <a:ext cx="1622595" cy="59747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275620</xdr:colOff>
      <xdr:row>89</xdr:row>
      <xdr:rowOff>16517</xdr:rowOff>
    </xdr:from>
    <xdr:to>
      <xdr:col>32</xdr:col>
      <xdr:colOff>215723</xdr:colOff>
      <xdr:row>90</xdr:row>
      <xdr:rowOff>35448</xdr:rowOff>
    </xdr:to>
    <xdr:sp macro="" textlink="">
      <xdr:nvSpPr>
        <xdr:cNvPr id="125" name="フローチャート: 結合子 124">
          <a:extLst>
            <a:ext uri="{FF2B5EF4-FFF2-40B4-BE49-F238E27FC236}">
              <a16:creationId xmlns:a16="http://schemas.microsoft.com/office/drawing/2014/main" id="{45D58D49-1F16-E841-7C57-F0BD27AFC18B}"/>
            </a:ext>
          </a:extLst>
        </xdr:cNvPr>
        <xdr:cNvSpPr>
          <a:spLocks noChangeAspect="1"/>
        </xdr:cNvSpPr>
      </xdr:nvSpPr>
      <xdr:spPr>
        <a:xfrm>
          <a:off x="8828413" y="17496534"/>
          <a:ext cx="216000" cy="21600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1</a:t>
          </a:r>
          <a:endParaRPr kumimoji="1" lang="ja-JP" altLang="en-US" sz="1200" b="1">
            <a:solidFill>
              <a:schemeClr val="bg1"/>
            </a:solidFill>
          </a:endParaRPr>
        </a:p>
      </xdr:txBody>
    </xdr:sp>
    <xdr:clientData/>
  </xdr:twoCellAnchor>
  <xdr:twoCellAnchor>
    <xdr:from>
      <xdr:col>32</xdr:col>
      <xdr:colOff>230682</xdr:colOff>
      <xdr:row>89</xdr:row>
      <xdr:rowOff>16517</xdr:rowOff>
    </xdr:from>
    <xdr:to>
      <xdr:col>33</xdr:col>
      <xdr:colOff>170786</xdr:colOff>
      <xdr:row>90</xdr:row>
      <xdr:rowOff>35448</xdr:rowOff>
    </xdr:to>
    <xdr:sp macro="" textlink="">
      <xdr:nvSpPr>
        <xdr:cNvPr id="126" name="フローチャート: 結合子 125">
          <a:extLst>
            <a:ext uri="{FF2B5EF4-FFF2-40B4-BE49-F238E27FC236}">
              <a16:creationId xmlns:a16="http://schemas.microsoft.com/office/drawing/2014/main" id="{79AE1455-D448-4A83-8312-6EC29AD249DC}"/>
            </a:ext>
          </a:extLst>
        </xdr:cNvPr>
        <xdr:cNvSpPr>
          <a:spLocks noChangeAspect="1"/>
        </xdr:cNvSpPr>
      </xdr:nvSpPr>
      <xdr:spPr>
        <a:xfrm>
          <a:off x="9059372" y="17496534"/>
          <a:ext cx="216000" cy="21600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2</a:t>
          </a:r>
          <a:endParaRPr kumimoji="1" lang="ja-JP" altLang="en-US" sz="1200" b="1">
            <a:solidFill>
              <a:schemeClr val="bg1"/>
            </a:solidFill>
          </a:endParaRPr>
        </a:p>
      </xdr:txBody>
    </xdr:sp>
    <xdr:clientData/>
  </xdr:twoCellAnchor>
  <xdr:twoCellAnchor>
    <xdr:from>
      <xdr:col>33</xdr:col>
      <xdr:colOff>179531</xdr:colOff>
      <xdr:row>89</xdr:row>
      <xdr:rowOff>18200</xdr:rowOff>
    </xdr:from>
    <xdr:to>
      <xdr:col>34</xdr:col>
      <xdr:colOff>119634</xdr:colOff>
      <xdr:row>90</xdr:row>
      <xdr:rowOff>37131</xdr:rowOff>
    </xdr:to>
    <xdr:sp macro="" textlink="">
      <xdr:nvSpPr>
        <xdr:cNvPr id="127" name="フローチャート: 結合子 126">
          <a:extLst>
            <a:ext uri="{FF2B5EF4-FFF2-40B4-BE49-F238E27FC236}">
              <a16:creationId xmlns:a16="http://schemas.microsoft.com/office/drawing/2014/main" id="{25C638F0-0E9E-4E27-B838-C481BB9DFA91}"/>
            </a:ext>
          </a:extLst>
        </xdr:cNvPr>
        <xdr:cNvSpPr>
          <a:spLocks noChangeAspect="1"/>
        </xdr:cNvSpPr>
      </xdr:nvSpPr>
      <xdr:spPr>
        <a:xfrm>
          <a:off x="9284117" y="17498217"/>
          <a:ext cx="216000" cy="21600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3</a:t>
          </a:r>
          <a:endParaRPr kumimoji="1" lang="ja-JP" altLang="en-US" sz="1200" b="1">
            <a:solidFill>
              <a:schemeClr val="bg1"/>
            </a:solidFill>
          </a:endParaRPr>
        </a:p>
      </xdr:txBody>
    </xdr:sp>
    <xdr:clientData/>
  </xdr:twoCellAnchor>
  <xdr:twoCellAnchor>
    <xdr:from>
      <xdr:col>28</xdr:col>
      <xdr:colOff>28384</xdr:colOff>
      <xdr:row>91</xdr:row>
      <xdr:rowOff>121429</xdr:rowOff>
    </xdr:from>
    <xdr:to>
      <xdr:col>28</xdr:col>
      <xdr:colOff>245579</xdr:colOff>
      <xdr:row>92</xdr:row>
      <xdr:rowOff>140361</xdr:rowOff>
    </xdr:to>
    <xdr:sp macro="" textlink="">
      <xdr:nvSpPr>
        <xdr:cNvPr id="130" name="フローチャート: 結合子 129">
          <a:extLst>
            <a:ext uri="{FF2B5EF4-FFF2-40B4-BE49-F238E27FC236}">
              <a16:creationId xmlns:a16="http://schemas.microsoft.com/office/drawing/2014/main" id="{FAC72F10-530F-48CB-823C-5EA2DCB54EB7}"/>
            </a:ext>
          </a:extLst>
        </xdr:cNvPr>
        <xdr:cNvSpPr>
          <a:spLocks noChangeAspect="1"/>
        </xdr:cNvSpPr>
      </xdr:nvSpPr>
      <xdr:spPr>
        <a:xfrm>
          <a:off x="7786929" y="18106361"/>
          <a:ext cx="217195" cy="218091"/>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4</a:t>
          </a:r>
          <a:endParaRPr kumimoji="1" lang="ja-JP" altLang="en-US" sz="1200" b="1">
            <a:solidFill>
              <a:schemeClr val="bg1"/>
            </a:solidFill>
          </a:endParaRPr>
        </a:p>
      </xdr:txBody>
    </xdr:sp>
    <xdr:clientData/>
  </xdr:twoCellAnchor>
  <xdr:twoCellAnchor>
    <xdr:from>
      <xdr:col>28</xdr:col>
      <xdr:colOff>2416</xdr:colOff>
      <xdr:row>98</xdr:row>
      <xdr:rowOff>171130</xdr:rowOff>
    </xdr:from>
    <xdr:to>
      <xdr:col>28</xdr:col>
      <xdr:colOff>219611</xdr:colOff>
      <xdr:row>99</xdr:row>
      <xdr:rowOff>190061</xdr:rowOff>
    </xdr:to>
    <xdr:sp macro="" textlink="">
      <xdr:nvSpPr>
        <xdr:cNvPr id="131" name="フローチャート: 結合子 130">
          <a:extLst>
            <a:ext uri="{FF2B5EF4-FFF2-40B4-BE49-F238E27FC236}">
              <a16:creationId xmlns:a16="http://schemas.microsoft.com/office/drawing/2014/main" id="{F84F3D5A-0977-49F4-809A-464772CD3148}"/>
            </a:ext>
          </a:extLst>
        </xdr:cNvPr>
        <xdr:cNvSpPr>
          <a:spLocks noChangeAspect="1"/>
        </xdr:cNvSpPr>
      </xdr:nvSpPr>
      <xdr:spPr>
        <a:xfrm>
          <a:off x="7760961" y="19550175"/>
          <a:ext cx="217195" cy="218091"/>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4</a:t>
          </a:r>
          <a:endParaRPr kumimoji="1" lang="ja-JP" altLang="en-US" sz="1200" b="1">
            <a:solidFill>
              <a:schemeClr val="bg1"/>
            </a:solidFill>
          </a:endParaRPr>
        </a:p>
      </xdr:txBody>
    </xdr:sp>
    <xdr:clientData/>
  </xdr:twoCellAnchor>
  <xdr:twoCellAnchor>
    <xdr:from>
      <xdr:col>17</xdr:col>
      <xdr:colOff>18563</xdr:colOff>
      <xdr:row>91</xdr:row>
      <xdr:rowOff>98471</xdr:rowOff>
    </xdr:from>
    <xdr:to>
      <xdr:col>17</xdr:col>
      <xdr:colOff>232511</xdr:colOff>
      <xdr:row>92</xdr:row>
      <xdr:rowOff>117403</xdr:rowOff>
    </xdr:to>
    <xdr:sp macro="" textlink="">
      <xdr:nvSpPr>
        <xdr:cNvPr id="134" name="フローチャート: 結合子 133">
          <a:extLst>
            <a:ext uri="{FF2B5EF4-FFF2-40B4-BE49-F238E27FC236}">
              <a16:creationId xmlns:a16="http://schemas.microsoft.com/office/drawing/2014/main" id="{E3E68C2D-1125-424B-9EAC-0F647C391A60}"/>
            </a:ext>
          </a:extLst>
        </xdr:cNvPr>
        <xdr:cNvSpPr>
          <a:spLocks noChangeAspect="1"/>
        </xdr:cNvSpPr>
      </xdr:nvSpPr>
      <xdr:spPr>
        <a:xfrm>
          <a:off x="4673907" y="18297174"/>
          <a:ext cx="213948" cy="221338"/>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4</a:t>
          </a:r>
          <a:endParaRPr kumimoji="1" lang="ja-JP" altLang="en-US" sz="1200" b="1">
            <a:solidFill>
              <a:schemeClr val="bg1"/>
            </a:solidFill>
          </a:endParaRPr>
        </a:p>
      </xdr:txBody>
    </xdr:sp>
    <xdr:clientData/>
  </xdr:twoCellAnchor>
  <xdr:twoCellAnchor>
    <xdr:from>
      <xdr:col>17</xdr:col>
      <xdr:colOff>7662</xdr:colOff>
      <xdr:row>95</xdr:row>
      <xdr:rowOff>125811</xdr:rowOff>
    </xdr:from>
    <xdr:to>
      <xdr:col>17</xdr:col>
      <xdr:colOff>221610</xdr:colOff>
      <xdr:row>96</xdr:row>
      <xdr:rowOff>144742</xdr:rowOff>
    </xdr:to>
    <xdr:sp macro="" textlink="">
      <xdr:nvSpPr>
        <xdr:cNvPr id="135" name="フローチャート: 結合子 134">
          <a:extLst>
            <a:ext uri="{FF2B5EF4-FFF2-40B4-BE49-F238E27FC236}">
              <a16:creationId xmlns:a16="http://schemas.microsoft.com/office/drawing/2014/main" id="{D56BAA9F-58A3-4620-A4A2-DDFCD26F124C}"/>
            </a:ext>
          </a:extLst>
        </xdr:cNvPr>
        <xdr:cNvSpPr>
          <a:spLocks noChangeAspect="1"/>
        </xdr:cNvSpPr>
      </xdr:nvSpPr>
      <xdr:spPr>
        <a:xfrm>
          <a:off x="4718207" y="18907379"/>
          <a:ext cx="213948" cy="21809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4</a:t>
          </a:r>
          <a:endParaRPr kumimoji="1" lang="ja-JP" altLang="en-US" sz="1200" b="1">
            <a:solidFill>
              <a:schemeClr val="bg1"/>
            </a:solidFill>
          </a:endParaRPr>
        </a:p>
      </xdr:txBody>
    </xdr:sp>
    <xdr:clientData/>
  </xdr:twoCellAnchor>
  <xdr:twoCellAnchor>
    <xdr:from>
      <xdr:col>11</xdr:col>
      <xdr:colOff>202602</xdr:colOff>
      <xdr:row>102</xdr:row>
      <xdr:rowOff>152551</xdr:rowOff>
    </xdr:from>
    <xdr:to>
      <xdr:col>17</xdr:col>
      <xdr:colOff>156442</xdr:colOff>
      <xdr:row>103</xdr:row>
      <xdr:rowOff>125727</xdr:rowOff>
    </xdr:to>
    <xdr:sp macro="" textlink="">
      <xdr:nvSpPr>
        <xdr:cNvPr id="136" name="正方形/長方形 135">
          <a:extLst>
            <a:ext uri="{FF2B5EF4-FFF2-40B4-BE49-F238E27FC236}">
              <a16:creationId xmlns:a16="http://schemas.microsoft.com/office/drawing/2014/main" id="{C881AC30-2139-4915-B2B4-E4CC2976E3DF}"/>
            </a:ext>
          </a:extLst>
        </xdr:cNvPr>
        <xdr:cNvSpPr/>
      </xdr:nvSpPr>
      <xdr:spPr>
        <a:xfrm>
          <a:off x="3250602" y="20328233"/>
          <a:ext cx="1616385" cy="17233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195219</xdr:colOff>
      <xdr:row>102</xdr:row>
      <xdr:rowOff>152551</xdr:rowOff>
    </xdr:from>
    <xdr:to>
      <xdr:col>28</xdr:col>
      <xdr:colOff>149058</xdr:colOff>
      <xdr:row>103</xdr:row>
      <xdr:rowOff>125727</xdr:rowOff>
    </xdr:to>
    <xdr:sp macro="" textlink="">
      <xdr:nvSpPr>
        <xdr:cNvPr id="137" name="正方形/長方形 136">
          <a:extLst>
            <a:ext uri="{FF2B5EF4-FFF2-40B4-BE49-F238E27FC236}">
              <a16:creationId xmlns:a16="http://schemas.microsoft.com/office/drawing/2014/main" id="{2B9B8A03-60B7-4327-B3E9-803CBAE080BF}"/>
            </a:ext>
          </a:extLst>
        </xdr:cNvPr>
        <xdr:cNvSpPr/>
      </xdr:nvSpPr>
      <xdr:spPr>
        <a:xfrm>
          <a:off x="6291219" y="20328233"/>
          <a:ext cx="1616384" cy="172335"/>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107</xdr:colOff>
      <xdr:row>92</xdr:row>
      <xdr:rowOff>20836</xdr:rowOff>
    </xdr:from>
    <xdr:to>
      <xdr:col>34</xdr:col>
      <xdr:colOff>217301</xdr:colOff>
      <xdr:row>93</xdr:row>
      <xdr:rowOff>39767</xdr:rowOff>
    </xdr:to>
    <xdr:sp macro="" textlink="">
      <xdr:nvSpPr>
        <xdr:cNvPr id="138" name="フローチャート: 結合子 137">
          <a:extLst>
            <a:ext uri="{FF2B5EF4-FFF2-40B4-BE49-F238E27FC236}">
              <a16:creationId xmlns:a16="http://schemas.microsoft.com/office/drawing/2014/main" id="{20D0B6F5-610A-4043-B29A-CAD4D4AAB802}"/>
            </a:ext>
          </a:extLst>
        </xdr:cNvPr>
        <xdr:cNvSpPr>
          <a:spLocks noChangeAspect="1"/>
        </xdr:cNvSpPr>
      </xdr:nvSpPr>
      <xdr:spPr>
        <a:xfrm>
          <a:off x="9421198" y="18204927"/>
          <a:ext cx="217194" cy="21809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5</a:t>
          </a:r>
          <a:endParaRPr kumimoji="1" lang="ja-JP" altLang="en-US" sz="1200" b="1">
            <a:solidFill>
              <a:schemeClr val="bg1"/>
            </a:solidFill>
          </a:endParaRPr>
        </a:p>
      </xdr:txBody>
    </xdr:sp>
    <xdr:clientData/>
  </xdr:twoCellAnchor>
  <xdr:twoCellAnchor>
    <xdr:from>
      <xdr:col>14</xdr:col>
      <xdr:colOff>185872</xdr:colOff>
      <xdr:row>103</xdr:row>
      <xdr:rowOff>119377</xdr:rowOff>
    </xdr:from>
    <xdr:to>
      <xdr:col>25</xdr:col>
      <xdr:colOff>178488</xdr:colOff>
      <xdr:row>103</xdr:row>
      <xdr:rowOff>132077</xdr:rowOff>
    </xdr:to>
    <xdr:cxnSp macro="">
      <xdr:nvCxnSpPr>
        <xdr:cNvPr id="141" name="コネクタ: カギ線 140">
          <a:extLst>
            <a:ext uri="{FF2B5EF4-FFF2-40B4-BE49-F238E27FC236}">
              <a16:creationId xmlns:a16="http://schemas.microsoft.com/office/drawing/2014/main" id="{7AAFBEC6-D7ED-C5B7-288F-B7A713C24A2A}"/>
            </a:ext>
          </a:extLst>
        </xdr:cNvPr>
        <xdr:cNvCxnSpPr>
          <a:stCxn id="136" idx="2"/>
          <a:endCxn id="137" idx="2"/>
        </xdr:cNvCxnSpPr>
      </xdr:nvCxnSpPr>
      <xdr:spPr>
        <a:xfrm rot="16200000" flipH="1">
          <a:off x="5579103" y="18980260"/>
          <a:ext cx="12700" cy="3040616"/>
        </a:xfrm>
        <a:prstGeom prst="bentConnector3">
          <a:avLst>
            <a:gd name="adj1" fmla="val 879543"/>
          </a:avLst>
        </a:prstGeom>
        <a:ln w="19050"/>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240741</xdr:colOff>
      <xdr:row>103</xdr:row>
      <xdr:rowOff>115103</xdr:rowOff>
    </xdr:from>
    <xdr:to>
      <xdr:col>20</xdr:col>
      <xdr:colOff>178352</xdr:colOff>
      <xdr:row>104</xdr:row>
      <xdr:rowOff>131944</xdr:rowOff>
    </xdr:to>
    <xdr:sp macro="" textlink="">
      <xdr:nvSpPr>
        <xdr:cNvPr id="139" name="フローチャート: 結合子 138">
          <a:extLst>
            <a:ext uri="{FF2B5EF4-FFF2-40B4-BE49-F238E27FC236}">
              <a16:creationId xmlns:a16="http://schemas.microsoft.com/office/drawing/2014/main" id="{DBD55082-85C6-4F0A-89B1-87462E1E90DB}"/>
            </a:ext>
          </a:extLst>
        </xdr:cNvPr>
        <xdr:cNvSpPr>
          <a:spLocks noChangeAspect="1"/>
        </xdr:cNvSpPr>
      </xdr:nvSpPr>
      <xdr:spPr>
        <a:xfrm>
          <a:off x="5505468" y="20489944"/>
          <a:ext cx="214702" cy="216000"/>
        </a:xfrm>
        <a:prstGeom prst="flowChartConnector">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algn="ctr"/>
          <a:r>
            <a:rPr kumimoji="1" lang="en-US" altLang="ja-JP" sz="1200" b="1">
              <a:solidFill>
                <a:schemeClr val="bg1"/>
              </a:solidFill>
            </a:rPr>
            <a:t>5</a:t>
          </a:r>
          <a:endParaRPr kumimoji="1" lang="ja-JP" altLang="en-US" sz="1200" b="1">
            <a:solidFill>
              <a:schemeClr val="bg1"/>
            </a:solidFill>
          </a:endParaRPr>
        </a:p>
      </xdr:txBody>
    </xdr:sp>
    <xdr:clientData/>
  </xdr:twoCellAnchor>
  <xdr:twoCellAnchor>
    <xdr:from>
      <xdr:col>32</xdr:col>
      <xdr:colOff>39092</xdr:colOff>
      <xdr:row>235</xdr:row>
      <xdr:rowOff>174172</xdr:rowOff>
    </xdr:from>
    <xdr:to>
      <xdr:col>34</xdr:col>
      <xdr:colOff>244929</xdr:colOff>
      <xdr:row>237</xdr:row>
      <xdr:rowOff>163286</xdr:rowOff>
    </xdr:to>
    <xdr:sp macro="" textlink="">
      <xdr:nvSpPr>
        <xdr:cNvPr id="33" name="正方形/長方形 32">
          <a:extLst>
            <a:ext uri="{FF2B5EF4-FFF2-40B4-BE49-F238E27FC236}">
              <a16:creationId xmlns:a16="http://schemas.microsoft.com/office/drawing/2014/main" id="{D2AF2011-8E53-698E-92CA-7D1E701B43AC}"/>
            </a:ext>
          </a:extLst>
        </xdr:cNvPr>
        <xdr:cNvSpPr/>
      </xdr:nvSpPr>
      <xdr:spPr>
        <a:xfrm>
          <a:off x="8921835" y="44620543"/>
          <a:ext cx="761008" cy="39188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193262</xdr:colOff>
      <xdr:row>235</xdr:row>
      <xdr:rowOff>41809</xdr:rowOff>
    </xdr:from>
    <xdr:to>
      <xdr:col>32</xdr:col>
      <xdr:colOff>136284</xdr:colOff>
      <xdr:row>236</xdr:row>
      <xdr:rowOff>60387</xdr:rowOff>
    </xdr:to>
    <xdr:sp macro="" textlink="">
      <xdr:nvSpPr>
        <xdr:cNvPr id="32" name="楕円 31">
          <a:extLst>
            <a:ext uri="{FF2B5EF4-FFF2-40B4-BE49-F238E27FC236}">
              <a16:creationId xmlns:a16="http://schemas.microsoft.com/office/drawing/2014/main" id="{13BB3E02-FECC-F848-AA17-A687367F3707}"/>
            </a:ext>
          </a:extLst>
        </xdr:cNvPr>
        <xdr:cNvSpPr/>
      </xdr:nvSpPr>
      <xdr:spPr>
        <a:xfrm>
          <a:off x="8815292" y="44576899"/>
          <a:ext cx="221152" cy="220508"/>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1</a:t>
          </a:r>
          <a:endParaRPr kumimoji="1" lang="ja-JP" altLang="en-US" sz="1100" b="1"/>
        </a:p>
      </xdr:txBody>
    </xdr:sp>
    <xdr:clientData/>
  </xdr:twoCellAnchor>
  <xdr:twoCellAnchor>
    <xdr:from>
      <xdr:col>10</xdr:col>
      <xdr:colOff>26669</xdr:colOff>
      <xdr:row>233</xdr:row>
      <xdr:rowOff>147945</xdr:rowOff>
    </xdr:from>
    <xdr:to>
      <xdr:col>10</xdr:col>
      <xdr:colOff>247276</xdr:colOff>
      <xdr:row>234</xdr:row>
      <xdr:rowOff>166523</xdr:rowOff>
    </xdr:to>
    <xdr:sp macro="" textlink="">
      <xdr:nvSpPr>
        <xdr:cNvPr id="7" name="楕円 6">
          <a:extLst>
            <a:ext uri="{FF2B5EF4-FFF2-40B4-BE49-F238E27FC236}">
              <a16:creationId xmlns:a16="http://schemas.microsoft.com/office/drawing/2014/main" id="{1B6E8C4A-39F7-4C28-9D44-B9AD1DC7CFEE}"/>
            </a:ext>
          </a:extLst>
        </xdr:cNvPr>
        <xdr:cNvSpPr/>
      </xdr:nvSpPr>
      <xdr:spPr>
        <a:xfrm>
          <a:off x="2802526" y="44191545"/>
          <a:ext cx="220607" cy="219964"/>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2</a:t>
          </a:r>
          <a:endParaRPr kumimoji="1" lang="ja-JP" altLang="en-US" sz="1100" b="1"/>
        </a:p>
      </xdr:txBody>
    </xdr:sp>
    <xdr:clientData/>
  </xdr:twoCellAnchor>
  <xdr:twoCellAnchor>
    <xdr:from>
      <xdr:col>15</xdr:col>
      <xdr:colOff>262154</xdr:colOff>
      <xdr:row>233</xdr:row>
      <xdr:rowOff>151650</xdr:rowOff>
    </xdr:from>
    <xdr:to>
      <xdr:col>16</xdr:col>
      <xdr:colOff>207146</xdr:colOff>
      <xdr:row>234</xdr:row>
      <xdr:rowOff>170229</xdr:rowOff>
    </xdr:to>
    <xdr:sp macro="" textlink="">
      <xdr:nvSpPr>
        <xdr:cNvPr id="9" name="楕円 8">
          <a:extLst>
            <a:ext uri="{FF2B5EF4-FFF2-40B4-BE49-F238E27FC236}">
              <a16:creationId xmlns:a16="http://schemas.microsoft.com/office/drawing/2014/main" id="{F15E13F7-7A9B-72BC-B161-647AE0174763}"/>
            </a:ext>
          </a:extLst>
        </xdr:cNvPr>
        <xdr:cNvSpPr/>
      </xdr:nvSpPr>
      <xdr:spPr>
        <a:xfrm>
          <a:off x="4396409" y="43703193"/>
          <a:ext cx="220609" cy="217185"/>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3</a:t>
          </a:r>
          <a:endParaRPr kumimoji="1" lang="ja-JP" altLang="en-US" sz="1100" b="1"/>
        </a:p>
      </xdr:txBody>
    </xdr:sp>
    <xdr:clientData/>
  </xdr:twoCellAnchor>
  <xdr:twoCellAnchor>
    <xdr:from>
      <xdr:col>18</xdr:col>
      <xdr:colOff>70654</xdr:colOff>
      <xdr:row>234</xdr:row>
      <xdr:rowOff>68606</xdr:rowOff>
    </xdr:from>
    <xdr:to>
      <xdr:col>20</xdr:col>
      <xdr:colOff>12159</xdr:colOff>
      <xdr:row>261</xdr:row>
      <xdr:rowOff>154022</xdr:rowOff>
    </xdr:to>
    <xdr:sp macro="" textlink="">
      <xdr:nvSpPr>
        <xdr:cNvPr id="34" name="正方形/長方形 33">
          <a:extLst>
            <a:ext uri="{FF2B5EF4-FFF2-40B4-BE49-F238E27FC236}">
              <a16:creationId xmlns:a16="http://schemas.microsoft.com/office/drawing/2014/main" id="{327B2344-3F1C-DF44-024E-2D0D2CB1B561}"/>
            </a:ext>
          </a:extLst>
        </xdr:cNvPr>
        <xdr:cNvSpPr/>
      </xdr:nvSpPr>
      <xdr:spPr>
        <a:xfrm>
          <a:off x="5031760" y="43818755"/>
          <a:ext cx="492739" cy="5447788"/>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237834</xdr:colOff>
      <xdr:row>233</xdr:row>
      <xdr:rowOff>151650</xdr:rowOff>
    </xdr:from>
    <xdr:to>
      <xdr:col>18</xdr:col>
      <xdr:colOff>182826</xdr:colOff>
      <xdr:row>234</xdr:row>
      <xdr:rowOff>170229</xdr:rowOff>
    </xdr:to>
    <xdr:sp macro="" textlink="">
      <xdr:nvSpPr>
        <xdr:cNvPr id="35" name="楕円 34">
          <a:extLst>
            <a:ext uri="{FF2B5EF4-FFF2-40B4-BE49-F238E27FC236}">
              <a16:creationId xmlns:a16="http://schemas.microsoft.com/office/drawing/2014/main" id="{E9B965EA-078A-CB0E-D173-FCB8EE50328D}"/>
            </a:ext>
          </a:extLst>
        </xdr:cNvPr>
        <xdr:cNvSpPr/>
      </xdr:nvSpPr>
      <xdr:spPr>
        <a:xfrm>
          <a:off x="4923323" y="43703193"/>
          <a:ext cx="220609" cy="217185"/>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4</a:t>
          </a:r>
          <a:endParaRPr kumimoji="1" lang="ja-JP" altLang="en-US" sz="1100" b="1"/>
        </a:p>
      </xdr:txBody>
    </xdr:sp>
    <xdr:clientData/>
  </xdr:twoCellAnchor>
  <xdr:twoCellAnchor>
    <xdr:from>
      <xdr:col>32</xdr:col>
      <xdr:colOff>39092</xdr:colOff>
      <xdr:row>240</xdr:row>
      <xdr:rowOff>129054</xdr:rowOff>
    </xdr:from>
    <xdr:to>
      <xdr:col>34</xdr:col>
      <xdr:colOff>244929</xdr:colOff>
      <xdr:row>243</xdr:row>
      <xdr:rowOff>65171</xdr:rowOff>
    </xdr:to>
    <xdr:sp macro="" textlink="">
      <xdr:nvSpPr>
        <xdr:cNvPr id="38" name="正方形/長方形 37">
          <a:extLst>
            <a:ext uri="{FF2B5EF4-FFF2-40B4-BE49-F238E27FC236}">
              <a16:creationId xmlns:a16="http://schemas.microsoft.com/office/drawing/2014/main" id="{17646F86-D771-26F3-BFA9-0210624CA361}"/>
            </a:ext>
          </a:extLst>
        </xdr:cNvPr>
        <xdr:cNvSpPr/>
      </xdr:nvSpPr>
      <xdr:spPr>
        <a:xfrm>
          <a:off x="8862250" y="45362778"/>
          <a:ext cx="757284" cy="537696"/>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193262</xdr:colOff>
      <xdr:row>239</xdr:row>
      <xdr:rowOff>197217</xdr:rowOff>
    </xdr:from>
    <xdr:to>
      <xdr:col>32</xdr:col>
      <xdr:colOff>136284</xdr:colOff>
      <xdr:row>241</xdr:row>
      <xdr:rowOff>15268</xdr:rowOff>
    </xdr:to>
    <xdr:sp macro="" textlink="">
      <xdr:nvSpPr>
        <xdr:cNvPr id="39" name="楕円 38">
          <a:extLst>
            <a:ext uri="{FF2B5EF4-FFF2-40B4-BE49-F238E27FC236}">
              <a16:creationId xmlns:a16="http://schemas.microsoft.com/office/drawing/2014/main" id="{7B87AC9D-B38C-3ACE-3BFA-701D0CEF3970}"/>
            </a:ext>
          </a:extLst>
        </xdr:cNvPr>
        <xdr:cNvSpPr/>
      </xdr:nvSpPr>
      <xdr:spPr>
        <a:xfrm>
          <a:off x="8740696" y="45230414"/>
          <a:ext cx="218746" cy="219104"/>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6</a:t>
          </a:r>
          <a:endParaRPr kumimoji="1" lang="ja-JP" altLang="en-US" sz="1100" b="1"/>
        </a:p>
      </xdr:txBody>
    </xdr:sp>
    <xdr:clientData/>
  </xdr:twoCellAnchor>
  <xdr:twoCellAnchor>
    <xdr:from>
      <xdr:col>32</xdr:col>
      <xdr:colOff>39092</xdr:colOff>
      <xdr:row>238</xdr:row>
      <xdr:rowOff>48844</xdr:rowOff>
    </xdr:from>
    <xdr:to>
      <xdr:col>34</xdr:col>
      <xdr:colOff>244929</xdr:colOff>
      <xdr:row>239</xdr:row>
      <xdr:rowOff>75198</xdr:rowOff>
    </xdr:to>
    <xdr:sp macro="" textlink="">
      <xdr:nvSpPr>
        <xdr:cNvPr id="40" name="正方形/長方形 39">
          <a:extLst>
            <a:ext uri="{FF2B5EF4-FFF2-40B4-BE49-F238E27FC236}">
              <a16:creationId xmlns:a16="http://schemas.microsoft.com/office/drawing/2014/main" id="{93C10D28-5F2F-7465-E6E3-C08DBFACC1BC}"/>
            </a:ext>
          </a:extLst>
        </xdr:cNvPr>
        <xdr:cNvSpPr/>
      </xdr:nvSpPr>
      <xdr:spPr>
        <a:xfrm>
          <a:off x="8862250" y="44881515"/>
          <a:ext cx="757284" cy="226880"/>
        </a:xfrm>
        <a:prstGeom prst="rect">
          <a:avLst/>
        </a:prstGeom>
        <a:noFill/>
        <a:ln w="28575">
          <a:solidFill>
            <a:schemeClr val="accent1">
              <a:lumMod val="75000"/>
            </a:schemeClr>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193262</xdr:colOff>
      <xdr:row>237</xdr:row>
      <xdr:rowOff>117006</xdr:rowOff>
    </xdr:from>
    <xdr:to>
      <xdr:col>32</xdr:col>
      <xdr:colOff>136284</xdr:colOff>
      <xdr:row>238</xdr:row>
      <xdr:rowOff>135584</xdr:rowOff>
    </xdr:to>
    <xdr:sp macro="" textlink="">
      <xdr:nvSpPr>
        <xdr:cNvPr id="41" name="楕円 40">
          <a:extLst>
            <a:ext uri="{FF2B5EF4-FFF2-40B4-BE49-F238E27FC236}">
              <a16:creationId xmlns:a16="http://schemas.microsoft.com/office/drawing/2014/main" id="{DE3ACA97-79D7-5FE1-7B97-6C150C34AB43}"/>
            </a:ext>
          </a:extLst>
        </xdr:cNvPr>
        <xdr:cNvSpPr/>
      </xdr:nvSpPr>
      <xdr:spPr>
        <a:xfrm>
          <a:off x="8740696" y="44749151"/>
          <a:ext cx="218746" cy="219104"/>
        </a:xfrm>
        <a:prstGeom prst="ellipse">
          <a:avLst/>
        </a:prstGeom>
        <a:ln w="19050">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b="1"/>
            <a:t>7</a:t>
          </a:r>
          <a:endParaRPr kumimoji="1" lang="ja-JP" alt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1207642</xdr:colOff>
      <xdr:row>6</xdr:row>
      <xdr:rowOff>31384</xdr:rowOff>
    </xdr:from>
    <xdr:to>
      <xdr:col>3</xdr:col>
      <xdr:colOff>4332488</xdr:colOff>
      <xdr:row>7</xdr:row>
      <xdr:rowOff>141889</xdr:rowOff>
    </xdr:to>
    <xdr:sp macro="" textlink="">
      <xdr:nvSpPr>
        <xdr:cNvPr id="5" name="吹き出し: 線 10">
          <a:extLst>
            <a:ext uri="{FF2B5EF4-FFF2-40B4-BE49-F238E27FC236}">
              <a16:creationId xmlns:a16="http://schemas.microsoft.com/office/drawing/2014/main" id="{857BE030-9B14-4757-B048-88D762093D71}"/>
            </a:ext>
          </a:extLst>
        </xdr:cNvPr>
        <xdr:cNvSpPr/>
      </xdr:nvSpPr>
      <xdr:spPr>
        <a:xfrm>
          <a:off x="2064892" y="2603134"/>
          <a:ext cx="3124846" cy="586755"/>
        </a:xfrm>
        <a:prstGeom prst="borderCallout1">
          <a:avLst>
            <a:gd name="adj1" fmla="val 50672"/>
            <a:gd name="adj2" fmla="val 2590"/>
            <a:gd name="adj3" fmla="val 43221"/>
            <a:gd name="adj4" fmla="val -7354"/>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「受取手形」は、割引手形を含めた金額を入力してください。</a:t>
          </a:r>
        </a:p>
      </xdr:txBody>
    </xdr:sp>
    <xdr:clientData/>
  </xdr:twoCellAnchor>
  <xdr:twoCellAnchor>
    <xdr:from>
      <xdr:col>3</xdr:col>
      <xdr:colOff>1964767</xdr:colOff>
      <xdr:row>11</xdr:row>
      <xdr:rowOff>378734</xdr:rowOff>
    </xdr:from>
    <xdr:to>
      <xdr:col>3</xdr:col>
      <xdr:colOff>4429245</xdr:colOff>
      <xdr:row>16</xdr:row>
      <xdr:rowOff>278270</xdr:rowOff>
    </xdr:to>
    <xdr:sp macro="" textlink="">
      <xdr:nvSpPr>
        <xdr:cNvPr id="3" name="吹き出し: 線 10">
          <a:extLst>
            <a:ext uri="{FF2B5EF4-FFF2-40B4-BE49-F238E27FC236}">
              <a16:creationId xmlns:a16="http://schemas.microsoft.com/office/drawing/2014/main" id="{1B0A25CF-C77B-4489-ADAD-3D0C57338371}"/>
            </a:ext>
          </a:extLst>
        </xdr:cNvPr>
        <xdr:cNvSpPr/>
      </xdr:nvSpPr>
      <xdr:spPr>
        <a:xfrm>
          <a:off x="2822017" y="5331734"/>
          <a:ext cx="2464478" cy="2280786"/>
        </a:xfrm>
        <a:prstGeom prst="borderCallout1">
          <a:avLst>
            <a:gd name="adj1" fmla="val 5612"/>
            <a:gd name="adj2" fmla="val 2301"/>
            <a:gd name="adj3" fmla="val -5754"/>
            <a:gd name="adj4" fmla="val -28943"/>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入力が難しい場合は、減価償却資産の耐用年数等に関する省令</a:t>
          </a:r>
          <a:r>
            <a:rPr kumimoji="1" lang="en-US" altLang="ja-JP" sz="1100">
              <a:solidFill>
                <a:sysClr val="windowText" lastClr="000000"/>
              </a:solidFill>
              <a:effectLst/>
              <a:latin typeface="+mj-lt"/>
              <a:ea typeface="+mn-ea"/>
              <a:cs typeface="+mn-cs"/>
            </a:rPr>
            <a:t>(</a:t>
          </a:r>
          <a:r>
            <a:rPr kumimoji="1" lang="ja-JP" altLang="en-US" sz="1100">
              <a:solidFill>
                <a:sysClr val="windowText" lastClr="000000"/>
              </a:solidFill>
              <a:effectLst/>
              <a:latin typeface="+mj-lt"/>
              <a:ea typeface="+mn-ea"/>
              <a:cs typeface="+mn-cs"/>
            </a:rPr>
            <a:t>昭和</a:t>
          </a:r>
          <a:r>
            <a:rPr kumimoji="1" lang="en-US" altLang="ja-JP" sz="1100">
              <a:solidFill>
                <a:sysClr val="windowText" lastClr="000000"/>
              </a:solidFill>
              <a:effectLst/>
              <a:latin typeface="+mj-lt"/>
              <a:ea typeface="+mn-ea"/>
              <a:cs typeface="+mn-cs"/>
            </a:rPr>
            <a:t>40</a:t>
          </a:r>
          <a:r>
            <a:rPr kumimoji="1" lang="ja-JP" altLang="en-US" sz="1100">
              <a:solidFill>
                <a:sysClr val="windowText" lastClr="000000"/>
              </a:solidFill>
              <a:effectLst/>
              <a:latin typeface="+mj-lt"/>
              <a:ea typeface="+mn-ea"/>
              <a:cs typeface="+mn-cs"/>
            </a:rPr>
            <a:t>年大蔵省令第</a:t>
          </a:r>
          <a:r>
            <a:rPr kumimoji="1" lang="en-US" altLang="ja-JP" sz="1100">
              <a:solidFill>
                <a:sysClr val="windowText" lastClr="000000"/>
              </a:solidFill>
              <a:effectLst/>
              <a:latin typeface="+mj-lt"/>
              <a:ea typeface="+mn-ea"/>
              <a:cs typeface="+mn-cs"/>
            </a:rPr>
            <a:t>15</a:t>
          </a:r>
          <a:r>
            <a:rPr kumimoji="1" lang="ja-JP" altLang="en-US" sz="1100">
              <a:solidFill>
                <a:sysClr val="windowText" lastClr="000000"/>
              </a:solidFill>
              <a:effectLst/>
              <a:latin typeface="+mj-lt"/>
              <a:ea typeface="+mn-ea"/>
              <a:cs typeface="+mn-cs"/>
            </a:rPr>
            <a:t>号</a:t>
          </a:r>
          <a:r>
            <a:rPr kumimoji="1" lang="en-US" altLang="ja-JP" sz="1100">
              <a:solidFill>
                <a:sysClr val="windowText" lastClr="000000"/>
              </a:solidFill>
              <a:effectLst/>
              <a:latin typeface="+mj-lt"/>
              <a:ea typeface="+mn-ea"/>
              <a:cs typeface="+mn-cs"/>
            </a:rPr>
            <a:t>)</a:t>
          </a:r>
          <a:r>
            <a:rPr kumimoji="1" lang="ja-JP" altLang="en-US" sz="1100">
              <a:solidFill>
                <a:sysClr val="windowText" lastClr="000000"/>
              </a:solidFill>
              <a:effectLst/>
              <a:latin typeface="+mj-lt"/>
              <a:ea typeface="+mn-ea"/>
              <a:cs typeface="+mn-cs"/>
            </a:rPr>
            <a:t>を参考に入力してください。</a:t>
          </a:r>
          <a:br>
            <a:rPr kumimoji="1" lang="ja-JP" altLang="en-US" sz="1100">
              <a:solidFill>
                <a:sysClr val="windowText" lastClr="000000"/>
              </a:solidFill>
              <a:effectLst/>
              <a:latin typeface="+mj-lt"/>
              <a:ea typeface="+mn-ea"/>
              <a:cs typeface="+mn-cs"/>
            </a:rPr>
          </a:br>
          <a:r>
            <a:rPr kumimoji="1" lang="ja-JP" altLang="en-US" sz="1100">
              <a:solidFill>
                <a:sysClr val="windowText" lastClr="000000"/>
              </a:solidFill>
              <a:effectLst/>
              <a:latin typeface="+mj-lt"/>
              <a:ea typeface="+mn-ea"/>
              <a:cs typeface="+mn-cs"/>
            </a:rPr>
            <a:t>・うち 建物及び構築物：「建物」、「建物附属設備」、「構築物」等</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・うち 機械装置等：「工具」、「器具及び備品」、「機械及び装置」等</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・うち ソフトウェア：「ソフトウェア」等</a:t>
          </a:r>
        </a:p>
      </xdr:txBody>
    </xdr:sp>
    <xdr:clientData/>
  </xdr:twoCellAnchor>
  <xdr:twoCellAnchor>
    <xdr:from>
      <xdr:col>10</xdr:col>
      <xdr:colOff>1207682</xdr:colOff>
      <xdr:row>5</xdr:row>
      <xdr:rowOff>227297</xdr:rowOff>
    </xdr:from>
    <xdr:to>
      <xdr:col>10</xdr:col>
      <xdr:colOff>4332528</xdr:colOff>
      <xdr:row>6</xdr:row>
      <xdr:rowOff>334626</xdr:rowOff>
    </xdr:to>
    <xdr:sp macro="" textlink="">
      <xdr:nvSpPr>
        <xdr:cNvPr id="9" name="吹き出し: 線 10">
          <a:extLst>
            <a:ext uri="{FF2B5EF4-FFF2-40B4-BE49-F238E27FC236}">
              <a16:creationId xmlns:a16="http://schemas.microsoft.com/office/drawing/2014/main" id="{5BC7E7F7-792F-4616-AED8-A5BE9397A4FC}"/>
            </a:ext>
          </a:extLst>
        </xdr:cNvPr>
        <xdr:cNvSpPr/>
      </xdr:nvSpPr>
      <xdr:spPr>
        <a:xfrm>
          <a:off x="12809132" y="2322797"/>
          <a:ext cx="3124846" cy="583579"/>
        </a:xfrm>
        <a:prstGeom prst="borderCallout1">
          <a:avLst>
            <a:gd name="adj1" fmla="val 50672"/>
            <a:gd name="adj2" fmla="val 2590"/>
            <a:gd name="adj3" fmla="val 10468"/>
            <a:gd name="adj4" fmla="val -7839"/>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「支払手形」は、設備支払手形は含めない金額を入力してください。</a:t>
          </a:r>
        </a:p>
      </xdr:txBody>
    </xdr:sp>
    <xdr:clientData/>
  </xdr:twoCellAnchor>
  <xdr:twoCellAnchor>
    <xdr:from>
      <xdr:col>3</xdr:col>
      <xdr:colOff>1211752</xdr:colOff>
      <xdr:row>4</xdr:row>
      <xdr:rowOff>56987</xdr:rowOff>
    </xdr:from>
    <xdr:to>
      <xdr:col>3</xdr:col>
      <xdr:colOff>4336598</xdr:colOff>
      <xdr:row>5</xdr:row>
      <xdr:rowOff>444581</xdr:rowOff>
    </xdr:to>
    <xdr:sp macro="" textlink="">
      <xdr:nvSpPr>
        <xdr:cNvPr id="17" name="吹き出し: 線 10">
          <a:extLst>
            <a:ext uri="{FF2B5EF4-FFF2-40B4-BE49-F238E27FC236}">
              <a16:creationId xmlns:a16="http://schemas.microsoft.com/office/drawing/2014/main" id="{05B8DA14-CA27-4FF4-A236-EC477101174A}"/>
            </a:ext>
          </a:extLst>
        </xdr:cNvPr>
        <xdr:cNvSpPr/>
      </xdr:nvSpPr>
      <xdr:spPr>
        <a:xfrm>
          <a:off x="2069002" y="1676237"/>
          <a:ext cx="3124846" cy="863844"/>
        </a:xfrm>
        <a:prstGeom prst="borderCallout1">
          <a:avLst>
            <a:gd name="adj1" fmla="val 28767"/>
            <a:gd name="adj2" fmla="val 2069"/>
            <a:gd name="adj3" fmla="val 23005"/>
            <a:gd name="adj4" fmla="val -18556"/>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「流動資産」は、「現金及び預金」、「受取手形」、「売掛金」、「棚卸資産」、「その他の流動資産」の合計値を自動で算出し、表示します。</a:t>
          </a:r>
        </a:p>
      </xdr:txBody>
    </xdr:sp>
    <xdr:clientData/>
  </xdr:twoCellAnchor>
  <xdr:twoCellAnchor>
    <xdr:from>
      <xdr:col>3</xdr:col>
      <xdr:colOff>1549970</xdr:colOff>
      <xdr:row>9</xdr:row>
      <xdr:rowOff>314325</xdr:rowOff>
    </xdr:from>
    <xdr:to>
      <xdr:col>3</xdr:col>
      <xdr:colOff>4448782</xdr:colOff>
      <xdr:row>11</xdr:row>
      <xdr:rowOff>170961</xdr:rowOff>
    </xdr:to>
    <xdr:sp macro="" textlink="">
      <xdr:nvSpPr>
        <xdr:cNvPr id="18" name="吹き出し: 線 10">
          <a:extLst>
            <a:ext uri="{FF2B5EF4-FFF2-40B4-BE49-F238E27FC236}">
              <a16:creationId xmlns:a16="http://schemas.microsoft.com/office/drawing/2014/main" id="{19958C4A-26F5-4CBC-A930-8CEA210E6949}"/>
            </a:ext>
          </a:extLst>
        </xdr:cNvPr>
        <xdr:cNvSpPr/>
      </xdr:nvSpPr>
      <xdr:spPr>
        <a:xfrm>
          <a:off x="2407220" y="4314825"/>
          <a:ext cx="2898812" cy="809136"/>
        </a:xfrm>
        <a:prstGeom prst="borderCallout1">
          <a:avLst>
            <a:gd name="adj1" fmla="val 47366"/>
            <a:gd name="adj2" fmla="val 1788"/>
            <a:gd name="adj3" fmla="val 45462"/>
            <a:gd name="adj4" fmla="val -31568"/>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「固定資産」は、「有形固定資産」、「無形固定資産」、「その他の固定資産」の合計値を自動で算出し、表示します。</a:t>
          </a:r>
        </a:p>
      </xdr:txBody>
    </xdr:sp>
    <xdr:clientData/>
  </xdr:twoCellAnchor>
  <xdr:twoCellAnchor>
    <xdr:from>
      <xdr:col>3</xdr:col>
      <xdr:colOff>1470495</xdr:colOff>
      <xdr:row>19</xdr:row>
      <xdr:rowOff>381000</xdr:rowOff>
    </xdr:from>
    <xdr:to>
      <xdr:col>4</xdr:col>
      <xdr:colOff>15872</xdr:colOff>
      <xdr:row>21</xdr:row>
      <xdr:rowOff>368023</xdr:rowOff>
    </xdr:to>
    <xdr:sp macro="" textlink="">
      <xdr:nvSpPr>
        <xdr:cNvPr id="10" name="吹き出し: 線 10">
          <a:extLst>
            <a:ext uri="{FF2B5EF4-FFF2-40B4-BE49-F238E27FC236}">
              <a16:creationId xmlns:a16="http://schemas.microsoft.com/office/drawing/2014/main" id="{A097BE80-0DB6-41B3-99BF-074B11FE3A61}"/>
            </a:ext>
          </a:extLst>
        </xdr:cNvPr>
        <xdr:cNvSpPr/>
      </xdr:nvSpPr>
      <xdr:spPr>
        <a:xfrm>
          <a:off x="2270595" y="9182100"/>
          <a:ext cx="2793527" cy="958573"/>
        </a:xfrm>
        <a:prstGeom prst="borderCallout1">
          <a:avLst>
            <a:gd name="adj1" fmla="val 50371"/>
            <a:gd name="adj2" fmla="val 2487"/>
            <a:gd name="adj3" fmla="val 83188"/>
            <a:gd name="adj4" fmla="val -17023"/>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「資産の総合計」は、「流動資産」、「固定資産」、「その他</a:t>
          </a:r>
          <a:r>
            <a:rPr kumimoji="1" lang="en-US" altLang="ja-JP" sz="1100">
              <a:solidFill>
                <a:sysClr val="windowText" lastClr="000000"/>
              </a:solidFill>
              <a:effectLst/>
              <a:latin typeface="+mj-lt"/>
              <a:ea typeface="+mn-ea"/>
              <a:cs typeface="+mn-cs"/>
            </a:rPr>
            <a:t>(</a:t>
          </a:r>
          <a:r>
            <a:rPr kumimoji="1" lang="ja-JP" altLang="en-US" sz="1100">
              <a:solidFill>
                <a:sysClr val="windowText" lastClr="000000"/>
              </a:solidFill>
              <a:effectLst/>
              <a:latin typeface="+mj-lt"/>
              <a:ea typeface="+mn-ea"/>
              <a:cs typeface="+mn-cs"/>
            </a:rPr>
            <a:t>流動資産、固定資産を除くその他資産</a:t>
          </a:r>
          <a:r>
            <a:rPr kumimoji="1" lang="en-US" altLang="ja-JP" sz="1100">
              <a:solidFill>
                <a:sysClr val="windowText" lastClr="000000"/>
              </a:solidFill>
              <a:effectLst/>
              <a:latin typeface="+mj-lt"/>
              <a:ea typeface="+mn-ea"/>
              <a:cs typeface="+mn-cs"/>
            </a:rPr>
            <a:t>)</a:t>
          </a:r>
          <a:r>
            <a:rPr kumimoji="1" lang="ja-JP" altLang="en-US" sz="1100">
              <a:solidFill>
                <a:sysClr val="windowText" lastClr="000000"/>
              </a:solidFill>
              <a:effectLst/>
              <a:latin typeface="+mj-lt"/>
              <a:ea typeface="+mn-ea"/>
              <a:cs typeface="+mn-cs"/>
            </a:rPr>
            <a:t>」の合計値を自動で算出し、表示します。</a:t>
          </a:r>
        </a:p>
      </xdr:txBody>
    </xdr:sp>
    <xdr:clientData/>
  </xdr:twoCellAnchor>
  <xdr:twoCellAnchor>
    <xdr:from>
      <xdr:col>10</xdr:col>
      <xdr:colOff>1198645</xdr:colOff>
      <xdr:row>3</xdr:row>
      <xdr:rowOff>219075</xdr:rowOff>
    </xdr:from>
    <xdr:to>
      <xdr:col>10</xdr:col>
      <xdr:colOff>4323491</xdr:colOff>
      <xdr:row>5</xdr:row>
      <xdr:rowOff>120681</xdr:rowOff>
    </xdr:to>
    <xdr:sp macro="" textlink="">
      <xdr:nvSpPr>
        <xdr:cNvPr id="20" name="吹き出し: 線 10">
          <a:extLst>
            <a:ext uri="{FF2B5EF4-FFF2-40B4-BE49-F238E27FC236}">
              <a16:creationId xmlns:a16="http://schemas.microsoft.com/office/drawing/2014/main" id="{921A6E42-7B35-484B-B33E-5597130669B9}"/>
            </a:ext>
          </a:extLst>
        </xdr:cNvPr>
        <xdr:cNvSpPr/>
      </xdr:nvSpPr>
      <xdr:spPr>
        <a:xfrm>
          <a:off x="12800095" y="1362075"/>
          <a:ext cx="3124846" cy="854106"/>
        </a:xfrm>
        <a:prstGeom prst="borderCallout1">
          <a:avLst>
            <a:gd name="adj1" fmla="val 50672"/>
            <a:gd name="adj2" fmla="val 2590"/>
            <a:gd name="adj3" fmla="val 58887"/>
            <a:gd name="adj4" fmla="val -20562"/>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「流動負債」は、「支払手形」、「買掛金」、「短期借入金」、「</a:t>
          </a:r>
          <a:r>
            <a:rPr kumimoji="1" lang="en-US" altLang="ja-JP" sz="1100">
              <a:solidFill>
                <a:sysClr val="windowText" lastClr="000000"/>
              </a:solidFill>
              <a:effectLst/>
              <a:latin typeface="+mj-lt"/>
              <a:ea typeface="+mn-ea"/>
              <a:cs typeface="+mn-cs"/>
            </a:rPr>
            <a:t>1</a:t>
          </a:r>
          <a:r>
            <a:rPr kumimoji="1" lang="ja-JP" altLang="en-US" sz="1100">
              <a:solidFill>
                <a:sysClr val="windowText" lastClr="000000"/>
              </a:solidFill>
              <a:effectLst/>
              <a:latin typeface="+mj-lt"/>
              <a:ea typeface="+mn-ea"/>
              <a:cs typeface="+mn-cs"/>
            </a:rPr>
            <a:t>年以内返済長期借入金」、「その他の流動負債」の合計値を自動で算出し、表示します。</a:t>
          </a:r>
        </a:p>
      </xdr:txBody>
    </xdr:sp>
    <xdr:clientData/>
  </xdr:twoCellAnchor>
  <xdr:twoCellAnchor>
    <xdr:from>
      <xdr:col>10</xdr:col>
      <xdr:colOff>1188266</xdr:colOff>
      <xdr:row>12</xdr:row>
      <xdr:rowOff>214313</xdr:rowOff>
    </xdr:from>
    <xdr:to>
      <xdr:col>10</xdr:col>
      <xdr:colOff>4178174</xdr:colOff>
      <xdr:row>13</xdr:row>
      <xdr:rowOff>458768</xdr:rowOff>
    </xdr:to>
    <xdr:sp macro="" textlink="">
      <xdr:nvSpPr>
        <xdr:cNvPr id="4" name="吹き出し: 線 10">
          <a:extLst>
            <a:ext uri="{FF2B5EF4-FFF2-40B4-BE49-F238E27FC236}">
              <a16:creationId xmlns:a16="http://schemas.microsoft.com/office/drawing/2014/main" id="{D030D05F-116D-4C1D-B6CC-184FFFDC82CE}"/>
            </a:ext>
          </a:extLst>
        </xdr:cNvPr>
        <xdr:cNvSpPr/>
      </xdr:nvSpPr>
      <xdr:spPr>
        <a:xfrm>
          <a:off x="12149954" y="5595938"/>
          <a:ext cx="2989908" cy="712768"/>
        </a:xfrm>
        <a:prstGeom prst="borderCallout1">
          <a:avLst>
            <a:gd name="adj1" fmla="val 81501"/>
            <a:gd name="adj2" fmla="val 91690"/>
            <a:gd name="adj3" fmla="val 145255"/>
            <a:gd name="adj4" fmla="val 87206"/>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「負債の総合計」から「流動負債」、「固定負債」の合計値を自動で算出し、表示します。</a:t>
          </a:r>
        </a:p>
      </xdr:txBody>
    </xdr:sp>
    <xdr:clientData/>
  </xdr:twoCellAnchor>
  <xdr:twoCellAnchor>
    <xdr:from>
      <xdr:col>10</xdr:col>
      <xdr:colOff>1866615</xdr:colOff>
      <xdr:row>20</xdr:row>
      <xdr:rowOff>316037</xdr:rowOff>
    </xdr:from>
    <xdr:to>
      <xdr:col>11</xdr:col>
      <xdr:colOff>609599</xdr:colOff>
      <xdr:row>23</xdr:row>
      <xdr:rowOff>68036</xdr:rowOff>
    </xdr:to>
    <xdr:sp macro="" textlink="">
      <xdr:nvSpPr>
        <xdr:cNvPr id="22" name="吹き出し: 線 10">
          <a:extLst>
            <a:ext uri="{FF2B5EF4-FFF2-40B4-BE49-F238E27FC236}">
              <a16:creationId xmlns:a16="http://schemas.microsoft.com/office/drawing/2014/main" id="{A848562B-4F35-4CB2-ACBE-7EB1C329B956}"/>
            </a:ext>
          </a:extLst>
        </xdr:cNvPr>
        <xdr:cNvSpPr/>
      </xdr:nvSpPr>
      <xdr:spPr>
        <a:xfrm>
          <a:off x="13024472" y="9269537"/>
          <a:ext cx="3083663" cy="881392"/>
        </a:xfrm>
        <a:prstGeom prst="borderCallout1">
          <a:avLst>
            <a:gd name="adj1" fmla="val 14656"/>
            <a:gd name="adj2" fmla="val 3786"/>
            <a:gd name="adj3" fmla="val 59545"/>
            <a:gd name="adj4" fmla="val -5284"/>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j-lt"/>
              <a:ea typeface="+mn-ea"/>
              <a:cs typeface="+mn-cs"/>
            </a:rPr>
            <a:t>「負債・純資産の総合計」は、「負債の総合計」、「純資産の総合計」の合計値を自動で算出し、表示します。</a:t>
          </a:r>
        </a:p>
      </xdr:txBody>
    </xdr:sp>
    <xdr:clientData/>
  </xdr:twoCellAnchor>
  <xdr:twoCellAnchor>
    <xdr:from>
      <xdr:col>10</xdr:col>
      <xdr:colOff>1889676</xdr:colOff>
      <xdr:row>18</xdr:row>
      <xdr:rowOff>129540</xdr:rowOff>
    </xdr:from>
    <xdr:to>
      <xdr:col>11</xdr:col>
      <xdr:colOff>609599</xdr:colOff>
      <xdr:row>20</xdr:row>
      <xdr:rowOff>246673</xdr:rowOff>
    </xdr:to>
    <xdr:sp macro="" textlink="">
      <xdr:nvSpPr>
        <xdr:cNvPr id="11" name="吹き出し: 線 10">
          <a:extLst>
            <a:ext uri="{FF2B5EF4-FFF2-40B4-BE49-F238E27FC236}">
              <a16:creationId xmlns:a16="http://schemas.microsoft.com/office/drawing/2014/main" id="{F515511C-20AC-483B-8D36-119A956D5149}"/>
            </a:ext>
          </a:extLst>
        </xdr:cNvPr>
        <xdr:cNvSpPr/>
      </xdr:nvSpPr>
      <xdr:spPr>
        <a:xfrm>
          <a:off x="12824376" y="8454390"/>
          <a:ext cx="2968073" cy="1069633"/>
        </a:xfrm>
        <a:prstGeom prst="borderCallout1">
          <a:avLst>
            <a:gd name="adj1" fmla="val 57196"/>
            <a:gd name="adj2" fmla="val 1900"/>
            <a:gd name="adj3" fmla="val 105916"/>
            <a:gd name="adj4" fmla="val -218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j-lt"/>
              <a:ea typeface="+mn-ea"/>
              <a:cs typeface="+mn-cs"/>
            </a:rPr>
            <a:t>「純資産の総合計」は、「株主資本」、「その他</a:t>
          </a:r>
          <a:r>
            <a:rPr kumimoji="1" lang="en-US" altLang="ja-JP" sz="1100">
              <a:solidFill>
                <a:schemeClr val="tx1"/>
              </a:solidFill>
              <a:effectLst/>
              <a:latin typeface="+mj-lt"/>
              <a:ea typeface="+mn-ea"/>
              <a:cs typeface="+mn-cs"/>
            </a:rPr>
            <a:t>(</a:t>
          </a:r>
          <a:r>
            <a:rPr kumimoji="1" lang="ja-JP" altLang="en-US" sz="1100">
              <a:solidFill>
                <a:schemeClr val="tx1"/>
              </a:solidFill>
              <a:effectLst/>
              <a:latin typeface="+mj-lt"/>
              <a:ea typeface="+mn-ea"/>
              <a:cs typeface="+mn-cs"/>
            </a:rPr>
            <a:t>株主資本を除く純資産</a:t>
          </a:r>
          <a:r>
            <a:rPr kumimoji="1" lang="en-US" altLang="ja-JP" sz="1100">
              <a:solidFill>
                <a:schemeClr val="tx1"/>
              </a:solidFill>
              <a:effectLst/>
              <a:latin typeface="+mj-lt"/>
              <a:ea typeface="+mn-ea"/>
              <a:cs typeface="+mn-cs"/>
            </a:rPr>
            <a:t>)</a:t>
          </a:r>
          <a:r>
            <a:rPr kumimoji="1" lang="ja-JP" altLang="en-US" sz="1100">
              <a:solidFill>
                <a:schemeClr val="tx1"/>
              </a:solidFill>
              <a:effectLst/>
              <a:latin typeface="+mj-lt"/>
              <a:ea typeface="+mn-ea"/>
              <a:cs typeface="+mn-cs"/>
            </a:rPr>
            <a:t>」の合計値を自動で算出し、表示します。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50875</xdr:colOff>
      <xdr:row>6</xdr:row>
      <xdr:rowOff>283244</xdr:rowOff>
    </xdr:from>
    <xdr:to>
      <xdr:col>1</xdr:col>
      <xdr:colOff>3927431</xdr:colOff>
      <xdr:row>8</xdr:row>
      <xdr:rowOff>256914</xdr:rowOff>
    </xdr:to>
    <xdr:sp macro="" textlink="">
      <xdr:nvSpPr>
        <xdr:cNvPr id="37" name="吹き出し: 線 70">
          <a:extLst>
            <a:ext uri="{FF2B5EF4-FFF2-40B4-BE49-F238E27FC236}">
              <a16:creationId xmlns:a16="http://schemas.microsoft.com/office/drawing/2014/main" id="{869B75AE-48AD-0D72-2478-18BD44BB44A7}"/>
            </a:ext>
          </a:extLst>
        </xdr:cNvPr>
        <xdr:cNvSpPr/>
      </xdr:nvSpPr>
      <xdr:spPr>
        <a:xfrm>
          <a:off x="323018" y="3412887"/>
          <a:ext cx="3876556" cy="1143884"/>
        </a:xfrm>
        <a:prstGeom prst="borderCallout1">
          <a:avLst>
            <a:gd name="adj1" fmla="val 85900"/>
            <a:gd name="adj2" fmla="val 88560"/>
            <a:gd name="adj3" fmla="val 107509"/>
            <a:gd name="adj4" fmla="val 10594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「売上原価のうち 労務費」は、売上原価に含まれる労務費（福利厚生費や退職金等を含む）を記入してください。役員報酬が含まれる場合は、「販売費及び一般管理費のうち 人件費」に含めてください。</a:t>
          </a:r>
          <a:endParaRPr lang="ja-JP" altLang="ja-JP" sz="1100">
            <a:solidFill>
              <a:sysClr val="windowText" lastClr="000000"/>
            </a:solidFill>
            <a:effectLst/>
          </a:endParaRPr>
        </a:p>
      </xdr:txBody>
    </xdr:sp>
    <xdr:clientData/>
  </xdr:twoCellAnchor>
  <xdr:twoCellAnchor>
    <xdr:from>
      <xdr:col>1</xdr:col>
      <xdr:colOff>27319</xdr:colOff>
      <xdr:row>15</xdr:row>
      <xdr:rowOff>263790</xdr:rowOff>
    </xdr:from>
    <xdr:to>
      <xdr:col>1</xdr:col>
      <xdr:colOff>3901970</xdr:colOff>
      <xdr:row>17</xdr:row>
      <xdr:rowOff>153174</xdr:rowOff>
    </xdr:to>
    <xdr:sp macro="" textlink="">
      <xdr:nvSpPr>
        <xdr:cNvPr id="73" name="吹き出し: 線 10">
          <a:extLst>
            <a:ext uri="{FF2B5EF4-FFF2-40B4-BE49-F238E27FC236}">
              <a16:creationId xmlns:a16="http://schemas.microsoft.com/office/drawing/2014/main" id="{E10AA942-AA90-4489-902E-F764207ADBA9}"/>
            </a:ext>
          </a:extLst>
        </xdr:cNvPr>
        <xdr:cNvSpPr/>
      </xdr:nvSpPr>
      <xdr:spPr>
        <a:xfrm>
          <a:off x="294019" y="8741040"/>
          <a:ext cx="3874651" cy="1070484"/>
        </a:xfrm>
        <a:prstGeom prst="borderCallout1">
          <a:avLst>
            <a:gd name="adj1" fmla="val 85900"/>
            <a:gd name="adj2" fmla="val 88560"/>
            <a:gd name="adj3" fmla="val 114379"/>
            <a:gd name="adj4" fmla="val 106298"/>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「販売費及び一般管理費のうち 人件費」は、販売費及び一般管理費に含まれる役員給与、従業員給与、賞与及び賞与引当金繰入れ、福利厚生費、退職金及び退職給与引当金繰入れを記入してください。</a:t>
          </a:r>
        </a:p>
      </xdr:txBody>
    </xdr:sp>
    <xdr:clientData/>
  </xdr:twoCellAnchor>
  <xdr:twoCellAnchor>
    <xdr:from>
      <xdr:col>0</xdr:col>
      <xdr:colOff>257825</xdr:colOff>
      <xdr:row>34</xdr:row>
      <xdr:rowOff>311727</xdr:rowOff>
    </xdr:from>
    <xdr:to>
      <xdr:col>1</xdr:col>
      <xdr:colOff>4084622</xdr:colOff>
      <xdr:row>46</xdr:row>
      <xdr:rowOff>323035</xdr:rowOff>
    </xdr:to>
    <xdr:sp macro="" textlink="">
      <xdr:nvSpPr>
        <xdr:cNvPr id="119" name="吹き出し: 線 24">
          <a:extLst>
            <a:ext uri="{FF2B5EF4-FFF2-40B4-BE49-F238E27FC236}">
              <a16:creationId xmlns:a16="http://schemas.microsoft.com/office/drawing/2014/main" id="{525808DE-9587-4C0D-BCF9-E13A617D2500}"/>
            </a:ext>
          </a:extLst>
        </xdr:cNvPr>
        <xdr:cNvSpPr/>
      </xdr:nvSpPr>
      <xdr:spPr>
        <a:xfrm>
          <a:off x="257825" y="19924944"/>
          <a:ext cx="4100123" cy="7068091"/>
        </a:xfrm>
        <a:prstGeom prst="borderCallout1">
          <a:avLst>
            <a:gd name="adj1" fmla="val 94606"/>
            <a:gd name="adj2" fmla="val 88924"/>
            <a:gd name="adj3" fmla="val 116195"/>
            <a:gd name="adj4" fmla="val 101008"/>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tx1"/>
              </a:solidFill>
              <a:effectLst/>
              <a:latin typeface="+mn-lt"/>
              <a:ea typeface="+mn-ea"/>
              <a:cs typeface="+mn-cs"/>
            </a:rPr>
            <a:t>＜「従業員数」及び「従業員の給与支給総額」の考え方について＞</a:t>
          </a:r>
          <a:br>
            <a:rPr kumimoji="1" lang="ja-JP" altLang="en-US" sz="1100">
              <a:solidFill>
                <a:schemeClr val="tx1"/>
              </a:solidFill>
              <a:effectLst/>
              <a:latin typeface="+mn-lt"/>
              <a:ea typeface="+mn-ea"/>
              <a:cs typeface="+mn-cs"/>
            </a:rPr>
          </a:br>
          <a:r>
            <a:rPr kumimoji="1" lang="ja-JP" altLang="en-US" sz="1100">
              <a:solidFill>
                <a:schemeClr val="tx1"/>
              </a:solidFill>
              <a:effectLst/>
              <a:latin typeface="+mn-lt"/>
              <a:ea typeface="+mn-ea"/>
              <a:cs typeface="+mn-cs"/>
            </a:rPr>
            <a:t>従業員数及び給与支給総額に含める「従業員</a:t>
          </a:r>
          <a:r>
            <a:rPr kumimoji="1" lang="en-US"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常勤</a:t>
          </a:r>
          <a:r>
            <a:rPr kumimoji="1" lang="en-US"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」には、パート、アルバイト、契約社員、非正規社員、出向者等も含まれます。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一方で、日々雇い入れられる者、</a:t>
          </a:r>
          <a:r>
            <a:rPr kumimoji="1" lang="en-US" altLang="ja-JP" sz="1100">
              <a:solidFill>
                <a:schemeClr val="tx1"/>
              </a:solidFill>
              <a:effectLst/>
              <a:latin typeface="+mn-lt"/>
              <a:ea typeface="+mn-ea"/>
              <a:cs typeface="+mn-cs"/>
            </a:rPr>
            <a:t>2</a:t>
          </a:r>
          <a:r>
            <a:rPr kumimoji="1" lang="ja-JP" altLang="en-US" sz="1100">
              <a:solidFill>
                <a:schemeClr val="tx1"/>
              </a:solidFill>
              <a:effectLst/>
              <a:latin typeface="+mn-lt"/>
              <a:ea typeface="+mn-ea"/>
              <a:cs typeface="+mn-cs"/>
            </a:rPr>
            <a:t>か月以内の期間を定めて使用される者、季節的業務に</a:t>
          </a:r>
          <a:r>
            <a:rPr kumimoji="1" lang="en-US" altLang="ja-JP" sz="1100">
              <a:solidFill>
                <a:schemeClr val="tx1"/>
              </a:solidFill>
              <a:effectLst/>
              <a:latin typeface="+mn-lt"/>
              <a:ea typeface="+mn-ea"/>
              <a:cs typeface="+mn-cs"/>
            </a:rPr>
            <a:t>4</a:t>
          </a:r>
          <a:r>
            <a:rPr kumimoji="1" lang="ja-JP" altLang="en-US" sz="1100">
              <a:solidFill>
                <a:schemeClr val="tx1"/>
              </a:solidFill>
              <a:effectLst/>
              <a:latin typeface="+mn-lt"/>
              <a:ea typeface="+mn-ea"/>
              <a:cs typeface="+mn-cs"/>
            </a:rPr>
            <a:t>か月以内の期間を定めて使用される者及び試用期間中の者は含まれません。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従業員数については、下記＜「一人当たり給与支給総額」の算出対象となる従業員の考え方＞も考慮して算出してください。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また、従業員の給与支給総額は、決算書上の従業員給与手当や賞与とは異なる値となる場合があります。</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給与支給総額には、課税対象となる給与等のみを計上し、非課税経費は含めないでください。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非課税経費については、税務上の取扱いをご確認ください。</a:t>
          </a:r>
        </a:p>
        <a:p>
          <a:pPr marL="0" marR="0" lvl="0" indent="0" algn="l" defTabSz="914400" eaLnBrk="1" fontAlgn="auto" latinLnBrk="0" hangingPunct="1">
            <a:lnSpc>
              <a:spcPct val="100000"/>
            </a:lnSpc>
            <a:spcBef>
              <a:spcPts val="0"/>
            </a:spcBef>
            <a:spcAft>
              <a:spcPts val="0"/>
            </a:spcAft>
            <a:buClrTx/>
            <a:buSzTx/>
            <a:buFontTx/>
            <a:buNone/>
            <a:tabLst/>
            <a:defRPr/>
          </a:pPr>
          <a:br>
            <a:rPr kumimoji="1" lang="ja-JP" altLang="en-US" sz="1100">
              <a:solidFill>
                <a:schemeClr val="tx1"/>
              </a:solidFill>
              <a:effectLst/>
              <a:latin typeface="+mn-lt"/>
              <a:ea typeface="+mn-ea"/>
              <a:cs typeface="+mn-cs"/>
            </a:rPr>
          </a:br>
          <a:r>
            <a:rPr kumimoji="1" lang="ja-JP" altLang="en-US" sz="1100" b="1">
              <a:solidFill>
                <a:schemeClr val="tx1"/>
              </a:solidFill>
              <a:effectLst/>
              <a:latin typeface="+mn-lt"/>
              <a:ea typeface="+mn-ea"/>
              <a:cs typeface="+mn-cs"/>
            </a:rPr>
            <a:t>＜「一人当たり給与支給総額」の算出対象となる従業員の考え方＞</a:t>
          </a:r>
          <a:br>
            <a:rPr kumimoji="1" lang="ja-JP" altLang="en-US" sz="1100">
              <a:solidFill>
                <a:schemeClr val="tx1"/>
              </a:solidFill>
              <a:effectLst/>
              <a:latin typeface="+mn-lt"/>
              <a:ea typeface="+mn-ea"/>
              <a:cs typeface="+mn-cs"/>
            </a:rPr>
          </a:br>
          <a:r>
            <a:rPr kumimoji="1" lang="ja-JP" altLang="en-US" sz="1100">
              <a:solidFill>
                <a:schemeClr val="tx1"/>
              </a:solidFill>
              <a:effectLst/>
              <a:latin typeface="+mj-lt"/>
              <a:ea typeface="+mn-ea"/>
              <a:cs typeface="+mn-cs"/>
            </a:rPr>
            <a:t>・一人当たり給与支給総額の算出に含める従業員は、基準年度及びその算出対象となる各事業年度において、全月分の給与等の支給を受けた従業員とします。</a:t>
          </a:r>
          <a:endParaRPr kumimoji="1" lang="en-US" altLang="ja-JP" sz="1100">
            <a:solidFill>
              <a:schemeClr val="tx1"/>
            </a:solidFill>
            <a:effectLst/>
            <a:latin typeface="+mj-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j-lt"/>
              <a:ea typeface="+mn-ea"/>
              <a:cs typeface="+mn-cs"/>
            </a:rPr>
            <a:t>・中途採用や退職等で全月分の給与等の支給を受けていない従業員については、全月分の給与等の支給を受けていない事業年度に限り、算出の対象から除きます。</a:t>
          </a:r>
          <a:endParaRPr kumimoji="1" lang="en-US" altLang="ja-JP" sz="1100">
            <a:solidFill>
              <a:schemeClr val="tx1"/>
            </a:solidFill>
            <a:effectLst/>
            <a:latin typeface="+mj-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j-lt"/>
              <a:ea typeface="+mn-ea"/>
              <a:cs typeface="+mn-cs"/>
            </a:rPr>
            <a:t>・当該事業年度において、産前・産後休業、育児休業、介護休業等により時短勤務を行っている従業員は算出対象から除くことができます。</a:t>
          </a:r>
          <a:endParaRPr kumimoji="1" lang="en-US" altLang="ja-JP" sz="1100">
            <a:solidFill>
              <a:schemeClr val="tx1"/>
            </a:solidFill>
            <a:effectLst/>
            <a:latin typeface="+mj-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j-lt"/>
              <a:ea typeface="+mn-ea"/>
              <a:cs typeface="+mn-cs"/>
            </a:rPr>
            <a:t>・パートタイム従業員は、正社員の就業時間に換算して人数を算出してください。</a:t>
          </a:r>
          <a:endParaRPr kumimoji="1" lang="en-US" altLang="ja-JP" sz="1100">
            <a:solidFill>
              <a:schemeClr val="tx1"/>
            </a:solidFill>
            <a:effectLst/>
            <a:latin typeface="+mj-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j-lt"/>
              <a:ea typeface="+mn-ea"/>
              <a:cs typeface="+mn-cs"/>
            </a:rPr>
            <a:t>・昇給、減給、残業時間等の増減により給与額が変動する従業員も算出対象となりますので、将来計画を作成する際はこれらの要因も考慮してください。</a:t>
          </a:r>
        </a:p>
      </xdr:txBody>
    </xdr:sp>
    <xdr:clientData/>
  </xdr:twoCellAnchor>
  <xdr:twoCellAnchor>
    <xdr:from>
      <xdr:col>0</xdr:col>
      <xdr:colOff>257825</xdr:colOff>
      <xdr:row>49</xdr:row>
      <xdr:rowOff>219007</xdr:rowOff>
    </xdr:from>
    <xdr:to>
      <xdr:col>1</xdr:col>
      <xdr:colOff>3871850</xdr:colOff>
      <xdr:row>50</xdr:row>
      <xdr:rowOff>409297</xdr:rowOff>
    </xdr:to>
    <xdr:sp macro="" textlink="">
      <xdr:nvSpPr>
        <xdr:cNvPr id="40" name="吹き出し: 線 25">
          <a:extLst>
            <a:ext uri="{FF2B5EF4-FFF2-40B4-BE49-F238E27FC236}">
              <a16:creationId xmlns:a16="http://schemas.microsoft.com/office/drawing/2014/main" id="{0736E052-0BF7-40C2-90EF-F31FABC53C44}"/>
            </a:ext>
          </a:extLst>
        </xdr:cNvPr>
        <xdr:cNvSpPr/>
      </xdr:nvSpPr>
      <xdr:spPr>
        <a:xfrm>
          <a:off x="257825" y="28653203"/>
          <a:ext cx="3887351" cy="778355"/>
        </a:xfrm>
        <a:prstGeom prst="borderCallout1">
          <a:avLst>
            <a:gd name="adj1" fmla="val 58288"/>
            <a:gd name="adj2" fmla="val 97698"/>
            <a:gd name="adj3" fmla="val 14254"/>
            <a:gd name="adj4" fmla="val 107144"/>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従業員数</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正社員</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には、パート及び派遣及び契約社員は含まれません。従業員兼役員は含まれます。</a:t>
          </a:r>
        </a:p>
      </xdr:txBody>
    </xdr:sp>
    <xdr:clientData/>
  </xdr:twoCellAnchor>
  <xdr:twoCellAnchor>
    <xdr:from>
      <xdr:col>0</xdr:col>
      <xdr:colOff>257825</xdr:colOff>
      <xdr:row>50</xdr:row>
      <xdr:rowOff>486434</xdr:rowOff>
    </xdr:from>
    <xdr:to>
      <xdr:col>1</xdr:col>
      <xdr:colOff>3859150</xdr:colOff>
      <xdr:row>51</xdr:row>
      <xdr:rowOff>369788</xdr:rowOff>
    </xdr:to>
    <xdr:sp macro="" textlink="">
      <xdr:nvSpPr>
        <xdr:cNvPr id="11" name="吹き出し: 線 25">
          <a:extLst>
            <a:ext uri="{FF2B5EF4-FFF2-40B4-BE49-F238E27FC236}">
              <a16:creationId xmlns:a16="http://schemas.microsoft.com/office/drawing/2014/main" id="{438416F3-F584-46A5-AA7C-F2505AA819FD}"/>
            </a:ext>
          </a:extLst>
        </xdr:cNvPr>
        <xdr:cNvSpPr/>
      </xdr:nvSpPr>
      <xdr:spPr>
        <a:xfrm>
          <a:off x="257825" y="29508695"/>
          <a:ext cx="3874651" cy="471419"/>
        </a:xfrm>
        <a:prstGeom prst="borderCallout1">
          <a:avLst>
            <a:gd name="adj1" fmla="val 57907"/>
            <a:gd name="adj2" fmla="val 98009"/>
            <a:gd name="adj3" fmla="val 89991"/>
            <a:gd name="adj4" fmla="val 10663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補助事業に係る従業員の給与支給総額は、任意の入力項目です。</a:t>
          </a:r>
        </a:p>
      </xdr:txBody>
    </xdr:sp>
    <xdr:clientData/>
  </xdr:twoCellAnchor>
  <xdr:twoCellAnchor>
    <xdr:from>
      <xdr:col>0</xdr:col>
      <xdr:colOff>257825</xdr:colOff>
      <xdr:row>51</xdr:row>
      <xdr:rowOff>511245</xdr:rowOff>
    </xdr:from>
    <xdr:to>
      <xdr:col>1</xdr:col>
      <xdr:colOff>3864230</xdr:colOff>
      <xdr:row>52</xdr:row>
      <xdr:rowOff>534656</xdr:rowOff>
    </xdr:to>
    <xdr:sp macro="" textlink="">
      <xdr:nvSpPr>
        <xdr:cNvPr id="46" name="吹き出し: 線 25">
          <a:extLst>
            <a:ext uri="{FF2B5EF4-FFF2-40B4-BE49-F238E27FC236}">
              <a16:creationId xmlns:a16="http://schemas.microsoft.com/office/drawing/2014/main" id="{9587ADEF-2EC8-4D1C-809A-082E136EE27E}"/>
            </a:ext>
          </a:extLst>
        </xdr:cNvPr>
        <xdr:cNvSpPr/>
      </xdr:nvSpPr>
      <xdr:spPr>
        <a:xfrm>
          <a:off x="257825" y="30121571"/>
          <a:ext cx="3879731" cy="611476"/>
        </a:xfrm>
        <a:prstGeom prst="borderCallout1">
          <a:avLst>
            <a:gd name="adj1" fmla="val 60224"/>
            <a:gd name="adj2" fmla="val 95650"/>
            <a:gd name="adj3" fmla="val 157182"/>
            <a:gd name="adj4" fmla="val 106843"/>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ysClr val="windowText" lastClr="000000"/>
              </a:solidFill>
              <a:effectLst/>
              <a:latin typeface="+mn-lt"/>
              <a:ea typeface="+mn-ea"/>
              <a:cs typeface="+mn-cs"/>
            </a:rPr>
            <a:t>3</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年の事業計画上の目標値となり、これを超える事業に取り組む必要があります。</a:t>
          </a:r>
        </a:p>
      </xdr:txBody>
    </xdr:sp>
    <xdr:clientData/>
  </xdr:twoCellAnchor>
  <xdr:twoCellAnchor>
    <xdr:from>
      <xdr:col>0</xdr:col>
      <xdr:colOff>257825</xdr:colOff>
      <xdr:row>53</xdr:row>
      <xdr:rowOff>69454</xdr:rowOff>
    </xdr:from>
    <xdr:to>
      <xdr:col>1</xdr:col>
      <xdr:colOff>3864865</xdr:colOff>
      <xdr:row>55</xdr:row>
      <xdr:rowOff>103748</xdr:rowOff>
    </xdr:to>
    <xdr:sp macro="" textlink="">
      <xdr:nvSpPr>
        <xdr:cNvPr id="125" name="吹き出し: 線 25">
          <a:extLst>
            <a:ext uri="{FF2B5EF4-FFF2-40B4-BE49-F238E27FC236}">
              <a16:creationId xmlns:a16="http://schemas.microsoft.com/office/drawing/2014/main" id="{6A344756-5691-43D5-B5D6-B40738565F26}"/>
            </a:ext>
          </a:extLst>
        </xdr:cNvPr>
        <xdr:cNvSpPr/>
      </xdr:nvSpPr>
      <xdr:spPr>
        <a:xfrm>
          <a:off x="257825" y="30855911"/>
          <a:ext cx="3880366" cy="1210424"/>
        </a:xfrm>
        <a:prstGeom prst="borderCallout1">
          <a:avLst>
            <a:gd name="adj1" fmla="val 60224"/>
            <a:gd name="adj2" fmla="val 95650"/>
            <a:gd name="adj3" fmla="val 120316"/>
            <a:gd name="adj4" fmla="val 106112"/>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キャッシュフロー計算書を作成している場合は、「有形・無形固定資産の取得による支出」を入力してください。作成していない場合は分かる範囲で入力してください。</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可能な範囲で基準年度から事業計画期間最終年度までの計画値も入力してください。</a:t>
          </a:r>
        </a:p>
      </xdr:txBody>
    </xdr:sp>
    <xdr:clientData/>
  </xdr:twoCellAnchor>
  <xdr:twoCellAnchor>
    <xdr:from>
      <xdr:col>0</xdr:col>
      <xdr:colOff>257825</xdr:colOff>
      <xdr:row>55</xdr:row>
      <xdr:rowOff>164783</xdr:rowOff>
    </xdr:from>
    <xdr:to>
      <xdr:col>1</xdr:col>
      <xdr:colOff>3872485</xdr:colOff>
      <xdr:row>58</xdr:row>
      <xdr:rowOff>409846</xdr:rowOff>
    </xdr:to>
    <xdr:sp macro="" textlink="">
      <xdr:nvSpPr>
        <xdr:cNvPr id="127" name="吹き出し: 線 25">
          <a:extLst>
            <a:ext uri="{FF2B5EF4-FFF2-40B4-BE49-F238E27FC236}">
              <a16:creationId xmlns:a16="http://schemas.microsoft.com/office/drawing/2014/main" id="{0D19F544-07EB-4BE0-9C65-F42086B4B433}"/>
            </a:ext>
          </a:extLst>
        </xdr:cNvPr>
        <xdr:cNvSpPr/>
      </xdr:nvSpPr>
      <xdr:spPr>
        <a:xfrm>
          <a:off x="257825" y="32127370"/>
          <a:ext cx="3887986" cy="2009259"/>
        </a:xfrm>
        <a:prstGeom prst="borderCallout1">
          <a:avLst>
            <a:gd name="adj1" fmla="val 18876"/>
            <a:gd name="adj2" fmla="val 97451"/>
            <a:gd name="adj3" fmla="val 36729"/>
            <a:gd name="adj4" fmla="val 10594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当該年度に新たに計上した設備投資額を入力してください。建物、構築物、機械装置、土地、建設仮勘定、建物及び付属設備、構築物、機械及び装置、搬送設備及びその他の付属設備、船舶及び水上運搬具、鉄道車両、自動車その他の陸上運搬具、工具、器具及び備品（耐用年数が１年以上のものに限る。）、土地、建設仮勘定、その他の有形資産で流動資産又は投資たる資産に属しないものの額。修繕、増築、改造、購入手数料の費用の額を指します。</a:t>
          </a:r>
        </a:p>
      </xdr:txBody>
    </xdr:sp>
    <xdr:clientData/>
  </xdr:twoCellAnchor>
  <xdr:twoCellAnchor>
    <xdr:from>
      <xdr:col>0</xdr:col>
      <xdr:colOff>257825</xdr:colOff>
      <xdr:row>58</xdr:row>
      <xdr:rowOff>486251</xdr:rowOff>
    </xdr:from>
    <xdr:to>
      <xdr:col>1</xdr:col>
      <xdr:colOff>3876253</xdr:colOff>
      <xdr:row>60</xdr:row>
      <xdr:rowOff>25983</xdr:rowOff>
    </xdr:to>
    <xdr:sp macro="" textlink="">
      <xdr:nvSpPr>
        <xdr:cNvPr id="126" name="吹き出し: 線 25">
          <a:extLst>
            <a:ext uri="{FF2B5EF4-FFF2-40B4-BE49-F238E27FC236}">
              <a16:creationId xmlns:a16="http://schemas.microsoft.com/office/drawing/2014/main" id="{2AFAD43E-301E-42B5-B51D-20E3AF19F1FE}"/>
            </a:ext>
          </a:extLst>
        </xdr:cNvPr>
        <xdr:cNvSpPr/>
      </xdr:nvSpPr>
      <xdr:spPr>
        <a:xfrm>
          <a:off x="257825" y="34213034"/>
          <a:ext cx="3891754" cy="715862"/>
        </a:xfrm>
        <a:prstGeom prst="borderCallout1">
          <a:avLst>
            <a:gd name="adj1" fmla="val 19382"/>
            <a:gd name="adj2" fmla="val 98348"/>
            <a:gd name="adj3" fmla="val -101178"/>
            <a:gd name="adj4" fmla="val 10696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当該年度に新たに計上した無形固定資産投資額を入力してください。無形固定資産投資額に金融資産は該当されないため、無形固定投資額には含めずに記載してください。</a:t>
          </a:r>
        </a:p>
      </xdr:txBody>
    </xdr:sp>
    <xdr:clientData/>
  </xdr:twoCellAnchor>
  <xdr:twoCellAnchor>
    <xdr:from>
      <xdr:col>0</xdr:col>
      <xdr:colOff>257825</xdr:colOff>
      <xdr:row>60</xdr:row>
      <xdr:rowOff>115252</xdr:rowOff>
    </xdr:from>
    <xdr:to>
      <xdr:col>1</xdr:col>
      <xdr:colOff>3876253</xdr:colOff>
      <xdr:row>64</xdr:row>
      <xdr:rowOff>0</xdr:rowOff>
    </xdr:to>
    <xdr:sp macro="" textlink="">
      <xdr:nvSpPr>
        <xdr:cNvPr id="117" name="吹き出し: 線 25">
          <a:extLst>
            <a:ext uri="{FF2B5EF4-FFF2-40B4-BE49-F238E27FC236}">
              <a16:creationId xmlns:a16="http://schemas.microsoft.com/office/drawing/2014/main" id="{B0A5505B-2EFC-43AD-8008-EEB2E4075A52}"/>
            </a:ext>
          </a:extLst>
        </xdr:cNvPr>
        <xdr:cNvSpPr/>
      </xdr:nvSpPr>
      <xdr:spPr>
        <a:xfrm>
          <a:off x="257825" y="35018165"/>
          <a:ext cx="3891754" cy="704726"/>
        </a:xfrm>
        <a:prstGeom prst="borderCallout1">
          <a:avLst>
            <a:gd name="adj1" fmla="val 19382"/>
            <a:gd name="adj2" fmla="val 98348"/>
            <a:gd name="adj3" fmla="val -136654"/>
            <a:gd name="adj4" fmla="val 10696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自社の研究開発のために、自社において使用した研究開発費の額を指します。</a:t>
          </a:r>
        </a:p>
      </xdr:txBody>
    </xdr:sp>
    <xdr:clientData/>
  </xdr:twoCellAnchor>
  <xdr:twoCellAnchor>
    <xdr:from>
      <xdr:col>0</xdr:col>
      <xdr:colOff>257825</xdr:colOff>
      <xdr:row>64</xdr:row>
      <xdr:rowOff>94384</xdr:rowOff>
    </xdr:from>
    <xdr:to>
      <xdr:col>1</xdr:col>
      <xdr:colOff>3876253</xdr:colOff>
      <xdr:row>68</xdr:row>
      <xdr:rowOff>161882</xdr:rowOff>
    </xdr:to>
    <xdr:sp macro="" textlink="">
      <xdr:nvSpPr>
        <xdr:cNvPr id="118" name="吹き出し: 線 25">
          <a:extLst>
            <a:ext uri="{FF2B5EF4-FFF2-40B4-BE49-F238E27FC236}">
              <a16:creationId xmlns:a16="http://schemas.microsoft.com/office/drawing/2014/main" id="{B7E283EF-31DA-417F-9E7A-A6992BE1A7E7}"/>
            </a:ext>
          </a:extLst>
        </xdr:cNvPr>
        <xdr:cNvSpPr/>
      </xdr:nvSpPr>
      <xdr:spPr>
        <a:xfrm>
          <a:off x="257825" y="35817275"/>
          <a:ext cx="3891754" cy="895759"/>
        </a:xfrm>
        <a:prstGeom prst="borderCallout1">
          <a:avLst>
            <a:gd name="adj1" fmla="val 15372"/>
            <a:gd name="adj2" fmla="val 97673"/>
            <a:gd name="adj3" fmla="val -122050"/>
            <a:gd name="adj4" fmla="val 10673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正社員・正職員、契約社員、パートタイム従業者、アルバイト、その他対価を受け取ってその事業に従事するものの能力を開発するためにかかった額を指します。</a:t>
          </a:r>
        </a:p>
      </xdr:txBody>
    </xdr:sp>
    <xdr:clientData/>
  </xdr:twoCellAnchor>
  <xdr:twoCellAnchor>
    <xdr:from>
      <xdr:col>4</xdr:col>
      <xdr:colOff>1708147</xdr:colOff>
      <xdr:row>4</xdr:row>
      <xdr:rowOff>54927</xdr:rowOff>
    </xdr:from>
    <xdr:to>
      <xdr:col>5</xdr:col>
      <xdr:colOff>182750</xdr:colOff>
      <xdr:row>5</xdr:row>
      <xdr:rowOff>180439</xdr:rowOff>
    </xdr:to>
    <xdr:sp macro="" textlink="">
      <xdr:nvSpPr>
        <xdr:cNvPr id="94" name="吹き出し: 線 70">
          <a:extLst>
            <a:ext uri="{FF2B5EF4-FFF2-40B4-BE49-F238E27FC236}">
              <a16:creationId xmlns:a16="http://schemas.microsoft.com/office/drawing/2014/main" id="{AEBF3E86-CAA2-4C34-A653-927B81C685DC}"/>
            </a:ext>
          </a:extLst>
        </xdr:cNvPr>
        <xdr:cNvSpPr/>
      </xdr:nvSpPr>
      <xdr:spPr>
        <a:xfrm>
          <a:off x="6665737" y="2005831"/>
          <a:ext cx="3156772" cy="710783"/>
        </a:xfrm>
        <a:prstGeom prst="borderCallout1">
          <a:avLst>
            <a:gd name="adj1" fmla="val 49094"/>
            <a:gd name="adj2" fmla="val 2125"/>
            <a:gd name="adj3" fmla="val 36260"/>
            <a:gd name="adj4" fmla="val -4376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「売上高」は、「既存事業の売上高」、「補助事業の売上高」の合計値を自動で算出し、表示します。</a:t>
          </a:r>
        </a:p>
      </xdr:txBody>
    </xdr:sp>
    <xdr:clientData/>
  </xdr:twoCellAnchor>
  <xdr:twoCellAnchor>
    <xdr:from>
      <xdr:col>4</xdr:col>
      <xdr:colOff>1695447</xdr:colOff>
      <xdr:row>6</xdr:row>
      <xdr:rowOff>436084</xdr:rowOff>
    </xdr:from>
    <xdr:to>
      <xdr:col>5</xdr:col>
      <xdr:colOff>179575</xdr:colOff>
      <xdr:row>7</xdr:row>
      <xdr:rowOff>525992</xdr:rowOff>
    </xdr:to>
    <xdr:sp macro="" textlink="">
      <xdr:nvSpPr>
        <xdr:cNvPr id="95" name="吹き出し: 線 70">
          <a:extLst>
            <a:ext uri="{FF2B5EF4-FFF2-40B4-BE49-F238E27FC236}">
              <a16:creationId xmlns:a16="http://schemas.microsoft.com/office/drawing/2014/main" id="{059FCC39-04D3-4C7A-A6CA-A4546D4E2701}"/>
            </a:ext>
          </a:extLst>
        </xdr:cNvPr>
        <xdr:cNvSpPr/>
      </xdr:nvSpPr>
      <xdr:spPr>
        <a:xfrm>
          <a:off x="6653037" y="3557530"/>
          <a:ext cx="3166297" cy="675179"/>
        </a:xfrm>
        <a:prstGeom prst="borderCallout1">
          <a:avLst>
            <a:gd name="adj1" fmla="val 49094"/>
            <a:gd name="adj2" fmla="val 2125"/>
            <a:gd name="adj3" fmla="val 67109"/>
            <a:gd name="adj4" fmla="val -38969"/>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「売上原価」は、「既存事業の売上原価」、「補助事業の売上原価」の合計値を自動で算出し、表示します。</a:t>
          </a:r>
        </a:p>
      </xdr:txBody>
    </xdr:sp>
    <xdr:clientData/>
  </xdr:twoCellAnchor>
  <xdr:twoCellAnchor>
    <xdr:from>
      <xdr:col>4</xdr:col>
      <xdr:colOff>1676397</xdr:colOff>
      <xdr:row>8</xdr:row>
      <xdr:rowOff>235900</xdr:rowOff>
    </xdr:from>
    <xdr:to>
      <xdr:col>5</xdr:col>
      <xdr:colOff>201800</xdr:colOff>
      <xdr:row>9</xdr:row>
      <xdr:rowOff>524717</xdr:rowOff>
    </xdr:to>
    <xdr:sp macro="" textlink="">
      <xdr:nvSpPr>
        <xdr:cNvPr id="96" name="吹き出し: 線 70">
          <a:extLst>
            <a:ext uri="{FF2B5EF4-FFF2-40B4-BE49-F238E27FC236}">
              <a16:creationId xmlns:a16="http://schemas.microsoft.com/office/drawing/2014/main" id="{014B891E-8536-4A6E-8446-0DAAC84F7D67}"/>
            </a:ext>
          </a:extLst>
        </xdr:cNvPr>
        <xdr:cNvSpPr/>
      </xdr:nvSpPr>
      <xdr:spPr>
        <a:xfrm>
          <a:off x="6633987" y="4527888"/>
          <a:ext cx="3207572" cy="874088"/>
        </a:xfrm>
        <a:prstGeom prst="borderCallout1">
          <a:avLst>
            <a:gd name="adj1" fmla="val 59637"/>
            <a:gd name="adj2" fmla="val 2293"/>
            <a:gd name="adj3" fmla="val 74352"/>
            <a:gd name="adj4" fmla="val -1208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「うち 減価償却費」は、「うち 既存事業の減価償却費」、「うち 補助事業の減価償却費」の合計値を自動で算出し、表示します。</a:t>
          </a:r>
        </a:p>
      </xdr:txBody>
    </xdr:sp>
    <xdr:clientData/>
  </xdr:twoCellAnchor>
  <xdr:twoCellAnchor>
    <xdr:from>
      <xdr:col>4</xdr:col>
      <xdr:colOff>2686410</xdr:colOff>
      <xdr:row>13</xdr:row>
      <xdr:rowOff>465559</xdr:rowOff>
    </xdr:from>
    <xdr:to>
      <xdr:col>5</xdr:col>
      <xdr:colOff>1171698</xdr:colOff>
      <xdr:row>14</xdr:row>
      <xdr:rowOff>446616</xdr:rowOff>
    </xdr:to>
    <xdr:sp macro="" textlink="">
      <xdr:nvSpPr>
        <xdr:cNvPr id="98" name="吹き出し: 線 70">
          <a:extLst>
            <a:ext uri="{FF2B5EF4-FFF2-40B4-BE49-F238E27FC236}">
              <a16:creationId xmlns:a16="http://schemas.microsoft.com/office/drawing/2014/main" id="{E923DA7C-44B3-4B3F-92A4-9EEA56E57033}"/>
            </a:ext>
          </a:extLst>
        </xdr:cNvPr>
        <xdr:cNvSpPr/>
      </xdr:nvSpPr>
      <xdr:spPr>
        <a:xfrm>
          <a:off x="7644000" y="7683902"/>
          <a:ext cx="3167457" cy="566328"/>
        </a:xfrm>
        <a:prstGeom prst="borderCallout1">
          <a:avLst>
            <a:gd name="adj1" fmla="val 49094"/>
            <a:gd name="adj2" fmla="val 2125"/>
            <a:gd name="adj3" fmla="val 77860"/>
            <a:gd name="adj4" fmla="val -17773"/>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「売上総利益」は、「売上高」から「売上原価」を差し引いた値を自動で算出し、表示します。</a:t>
          </a:r>
        </a:p>
      </xdr:txBody>
    </xdr:sp>
    <xdr:clientData/>
  </xdr:twoCellAnchor>
  <xdr:twoCellAnchor>
    <xdr:from>
      <xdr:col>4</xdr:col>
      <xdr:colOff>2686410</xdr:colOff>
      <xdr:row>14</xdr:row>
      <xdr:rowOff>515299</xdr:rowOff>
    </xdr:from>
    <xdr:to>
      <xdr:col>5</xdr:col>
      <xdr:colOff>1152648</xdr:colOff>
      <xdr:row>16</xdr:row>
      <xdr:rowOff>113241</xdr:rowOff>
    </xdr:to>
    <xdr:sp macro="" textlink="">
      <xdr:nvSpPr>
        <xdr:cNvPr id="99" name="吹き出し: 線 70">
          <a:extLst>
            <a:ext uri="{FF2B5EF4-FFF2-40B4-BE49-F238E27FC236}">
              <a16:creationId xmlns:a16="http://schemas.microsoft.com/office/drawing/2014/main" id="{11199322-981E-4A58-97BE-3831772D929D}"/>
            </a:ext>
          </a:extLst>
        </xdr:cNvPr>
        <xdr:cNvSpPr/>
      </xdr:nvSpPr>
      <xdr:spPr>
        <a:xfrm>
          <a:off x="7644000" y="8318913"/>
          <a:ext cx="3148407" cy="768485"/>
        </a:xfrm>
        <a:prstGeom prst="borderCallout1">
          <a:avLst>
            <a:gd name="adj1" fmla="val 49094"/>
            <a:gd name="adj2" fmla="val 2125"/>
            <a:gd name="adj3" fmla="val 50137"/>
            <a:gd name="adj4" fmla="val -1004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「うち 補助事業の売上総利益」は、「補助事業の売上高」から「補助事業の売上原価」を差し引いた値を自動で算出し、表示します。</a:t>
          </a:r>
        </a:p>
      </xdr:txBody>
    </xdr:sp>
    <xdr:clientData/>
  </xdr:twoCellAnchor>
  <xdr:twoCellAnchor>
    <xdr:from>
      <xdr:col>4</xdr:col>
      <xdr:colOff>2667652</xdr:colOff>
      <xdr:row>16</xdr:row>
      <xdr:rowOff>161073</xdr:rowOff>
    </xdr:from>
    <xdr:to>
      <xdr:col>5</xdr:col>
      <xdr:colOff>1169792</xdr:colOff>
      <xdr:row>18</xdr:row>
      <xdr:rowOff>107155</xdr:rowOff>
    </xdr:to>
    <xdr:sp macro="" textlink="">
      <xdr:nvSpPr>
        <xdr:cNvPr id="14" name="吹き出し: 線 70">
          <a:extLst>
            <a:ext uri="{FF2B5EF4-FFF2-40B4-BE49-F238E27FC236}">
              <a16:creationId xmlns:a16="http://schemas.microsoft.com/office/drawing/2014/main" id="{D07768C8-C7FD-4FDC-85A5-6461A99B8924}"/>
            </a:ext>
          </a:extLst>
        </xdr:cNvPr>
        <xdr:cNvSpPr/>
      </xdr:nvSpPr>
      <xdr:spPr>
        <a:xfrm>
          <a:off x="7775433" y="9305073"/>
          <a:ext cx="2907453" cy="1136707"/>
        </a:xfrm>
        <a:prstGeom prst="borderCallout1">
          <a:avLst>
            <a:gd name="adj1" fmla="val 31749"/>
            <a:gd name="adj2" fmla="val 1874"/>
            <a:gd name="adj3" fmla="val 20166"/>
            <a:gd name="adj4" fmla="val -30678"/>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「販売費及び一般管理費」は、「既存事業の販売費及び一般管理費」、「補助事業の販売費及び一般管理費」の合計値を自動で算出し、表示します。</a:t>
          </a:r>
        </a:p>
      </xdr:txBody>
    </xdr:sp>
    <xdr:clientData/>
  </xdr:twoCellAnchor>
  <xdr:twoCellAnchor>
    <xdr:from>
      <xdr:col>4</xdr:col>
      <xdr:colOff>2667656</xdr:colOff>
      <xdr:row>18</xdr:row>
      <xdr:rowOff>213306</xdr:rowOff>
    </xdr:from>
    <xdr:to>
      <xdr:col>5</xdr:col>
      <xdr:colOff>1164395</xdr:colOff>
      <xdr:row>19</xdr:row>
      <xdr:rowOff>397881</xdr:rowOff>
    </xdr:to>
    <xdr:sp macro="" textlink="">
      <xdr:nvSpPr>
        <xdr:cNvPr id="15" name="吹き出し: 線 70">
          <a:extLst>
            <a:ext uri="{FF2B5EF4-FFF2-40B4-BE49-F238E27FC236}">
              <a16:creationId xmlns:a16="http://schemas.microsoft.com/office/drawing/2014/main" id="{60F47CA3-3263-46C2-88C6-A8C90DC1AC86}"/>
            </a:ext>
          </a:extLst>
        </xdr:cNvPr>
        <xdr:cNvSpPr/>
      </xdr:nvSpPr>
      <xdr:spPr>
        <a:xfrm>
          <a:off x="7775437" y="10547931"/>
          <a:ext cx="2902052" cy="779888"/>
        </a:xfrm>
        <a:prstGeom prst="borderCallout1">
          <a:avLst>
            <a:gd name="adj1" fmla="val 32613"/>
            <a:gd name="adj2" fmla="val 2125"/>
            <a:gd name="adj3" fmla="val 16115"/>
            <a:gd name="adj4" fmla="val -4832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「うち 減価償却費」は、「うち 既存事業の減価償却費」、「うち 補助事業の減価償却費」の合計値を自動で算出し、表示します。</a:t>
          </a:r>
        </a:p>
      </xdr:txBody>
    </xdr:sp>
    <xdr:clientData/>
  </xdr:twoCellAnchor>
  <xdr:twoCellAnchor>
    <xdr:from>
      <xdr:col>4</xdr:col>
      <xdr:colOff>3373157</xdr:colOff>
      <xdr:row>24</xdr:row>
      <xdr:rowOff>45904</xdr:rowOff>
    </xdr:from>
    <xdr:to>
      <xdr:col>5</xdr:col>
      <xdr:colOff>1859736</xdr:colOff>
      <xdr:row>25</xdr:row>
      <xdr:rowOff>304546</xdr:rowOff>
    </xdr:to>
    <xdr:sp macro="" textlink="">
      <xdr:nvSpPr>
        <xdr:cNvPr id="102" name="吹き出し: 線 70">
          <a:extLst>
            <a:ext uri="{FF2B5EF4-FFF2-40B4-BE49-F238E27FC236}">
              <a16:creationId xmlns:a16="http://schemas.microsoft.com/office/drawing/2014/main" id="{179C5678-72C0-4783-8EAA-520EA6A513E3}"/>
            </a:ext>
          </a:extLst>
        </xdr:cNvPr>
        <xdr:cNvSpPr/>
      </xdr:nvSpPr>
      <xdr:spPr>
        <a:xfrm>
          <a:off x="8365571" y="13840732"/>
          <a:ext cx="3150544" cy="849848"/>
        </a:xfrm>
        <a:prstGeom prst="borderCallout1">
          <a:avLst>
            <a:gd name="adj1" fmla="val 62433"/>
            <a:gd name="adj2" fmla="val 2888"/>
            <a:gd name="adj3" fmla="val 98737"/>
            <a:gd name="adj4" fmla="val -7432"/>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「営業利益」は、「売上総利益」から「販売費及び一般管理費」を差し引いた値を自動で算出し、表示します。</a:t>
          </a:r>
        </a:p>
      </xdr:txBody>
    </xdr:sp>
    <xdr:clientData/>
  </xdr:twoCellAnchor>
  <xdr:twoCellAnchor>
    <xdr:from>
      <xdr:col>4</xdr:col>
      <xdr:colOff>3369255</xdr:colOff>
      <xdr:row>25</xdr:row>
      <xdr:rowOff>349404</xdr:rowOff>
    </xdr:from>
    <xdr:to>
      <xdr:col>5</xdr:col>
      <xdr:colOff>1855834</xdr:colOff>
      <xdr:row>27</xdr:row>
      <xdr:rowOff>197553</xdr:rowOff>
    </xdr:to>
    <xdr:sp macro="" textlink="">
      <xdr:nvSpPr>
        <xdr:cNvPr id="103" name="吹き出し: 線 70">
          <a:extLst>
            <a:ext uri="{FF2B5EF4-FFF2-40B4-BE49-F238E27FC236}">
              <a16:creationId xmlns:a16="http://schemas.microsoft.com/office/drawing/2014/main" id="{9FF9431C-195E-4BB0-B008-2B16A0769C71}"/>
            </a:ext>
          </a:extLst>
        </xdr:cNvPr>
        <xdr:cNvSpPr/>
      </xdr:nvSpPr>
      <xdr:spPr>
        <a:xfrm>
          <a:off x="8326845" y="14591000"/>
          <a:ext cx="3168748" cy="1018692"/>
        </a:xfrm>
        <a:prstGeom prst="borderCallout1">
          <a:avLst>
            <a:gd name="adj1" fmla="val 48384"/>
            <a:gd name="adj2" fmla="val 2125"/>
            <a:gd name="adj3" fmla="val 53453"/>
            <a:gd name="adj4" fmla="val -48080"/>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「既存事業の営業利益」は、「既存事業の売上高」から「既存事業の売上原価」、「うち 既存事業の販売費及び一般管理費」を差し引いた値を自動で算出し、表示します。</a:t>
          </a:r>
        </a:p>
      </xdr:txBody>
    </xdr:sp>
    <xdr:clientData/>
  </xdr:twoCellAnchor>
  <xdr:twoCellAnchor>
    <xdr:from>
      <xdr:col>4</xdr:col>
      <xdr:colOff>3359233</xdr:colOff>
      <xdr:row>27</xdr:row>
      <xdr:rowOff>245068</xdr:rowOff>
    </xdr:from>
    <xdr:to>
      <xdr:col>5</xdr:col>
      <xdr:colOff>1896612</xdr:colOff>
      <xdr:row>29</xdr:row>
      <xdr:rowOff>181662</xdr:rowOff>
    </xdr:to>
    <xdr:sp macro="" textlink="">
      <xdr:nvSpPr>
        <xdr:cNvPr id="104" name="吹き出し: 線 70">
          <a:extLst>
            <a:ext uri="{FF2B5EF4-FFF2-40B4-BE49-F238E27FC236}">
              <a16:creationId xmlns:a16="http://schemas.microsoft.com/office/drawing/2014/main" id="{1F05ECAA-CEFD-464F-B083-41977C5C2A3E}"/>
            </a:ext>
          </a:extLst>
        </xdr:cNvPr>
        <xdr:cNvSpPr/>
      </xdr:nvSpPr>
      <xdr:spPr>
        <a:xfrm>
          <a:off x="8316823" y="15657207"/>
          <a:ext cx="3219548" cy="1107136"/>
        </a:xfrm>
        <a:prstGeom prst="borderCallout1">
          <a:avLst>
            <a:gd name="adj1" fmla="val 32613"/>
            <a:gd name="adj2" fmla="val 2125"/>
            <a:gd name="adj3" fmla="val 6106"/>
            <a:gd name="adj4" fmla="val -46698"/>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「補助事業の営業利益」は、「補助事業の売上高」から「補助事業の売上原価」、「うち 補助事業の販売費及び一般管理費」を差し引いた値を自動で算出し、表示します。</a:t>
          </a:r>
        </a:p>
      </xdr:txBody>
    </xdr:sp>
    <xdr:clientData/>
  </xdr:twoCellAnchor>
  <xdr:twoCellAnchor>
    <xdr:from>
      <xdr:col>4</xdr:col>
      <xdr:colOff>3397333</xdr:colOff>
      <xdr:row>29</xdr:row>
      <xdr:rowOff>415925</xdr:rowOff>
    </xdr:from>
    <xdr:to>
      <xdr:col>5</xdr:col>
      <xdr:colOff>1893437</xdr:colOff>
      <xdr:row>31</xdr:row>
      <xdr:rowOff>123060</xdr:rowOff>
    </xdr:to>
    <xdr:sp macro="" textlink="">
      <xdr:nvSpPr>
        <xdr:cNvPr id="105" name="吹き出し: 線 70">
          <a:extLst>
            <a:ext uri="{FF2B5EF4-FFF2-40B4-BE49-F238E27FC236}">
              <a16:creationId xmlns:a16="http://schemas.microsoft.com/office/drawing/2014/main" id="{D80777CA-08B0-4E83-93A3-3B9F2D826B79}"/>
            </a:ext>
          </a:extLst>
        </xdr:cNvPr>
        <xdr:cNvSpPr/>
      </xdr:nvSpPr>
      <xdr:spPr>
        <a:xfrm>
          <a:off x="8389747" y="17166787"/>
          <a:ext cx="3160069" cy="889549"/>
        </a:xfrm>
        <a:prstGeom prst="borderCallout1">
          <a:avLst>
            <a:gd name="adj1" fmla="val 57597"/>
            <a:gd name="adj2" fmla="val 2393"/>
            <a:gd name="adj3" fmla="val 53172"/>
            <a:gd name="adj4" fmla="val -3850"/>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「経常利益」は、「営業利益」と「営業外収益」の合計値から、「営業外費用」を差し引いた値を自動で算出し、表示します。</a:t>
          </a:r>
        </a:p>
      </xdr:txBody>
    </xdr:sp>
    <xdr:clientData/>
  </xdr:twoCellAnchor>
  <xdr:twoCellAnchor>
    <xdr:from>
      <xdr:col>4</xdr:col>
      <xdr:colOff>4045178</xdr:colOff>
      <xdr:row>32</xdr:row>
      <xdr:rowOff>370404</xdr:rowOff>
    </xdr:from>
    <xdr:to>
      <xdr:col>6</xdr:col>
      <xdr:colOff>543020</xdr:colOff>
      <xdr:row>34</xdr:row>
      <xdr:rowOff>37190</xdr:rowOff>
    </xdr:to>
    <xdr:sp macro="" textlink="">
      <xdr:nvSpPr>
        <xdr:cNvPr id="106" name="吹き出し: 線 70">
          <a:extLst>
            <a:ext uri="{FF2B5EF4-FFF2-40B4-BE49-F238E27FC236}">
              <a16:creationId xmlns:a16="http://schemas.microsoft.com/office/drawing/2014/main" id="{64AB290E-6081-4D80-94D6-54117C3F4F0D}"/>
            </a:ext>
          </a:extLst>
        </xdr:cNvPr>
        <xdr:cNvSpPr/>
      </xdr:nvSpPr>
      <xdr:spPr>
        <a:xfrm>
          <a:off x="9037592" y="18894887"/>
          <a:ext cx="3165342" cy="849200"/>
        </a:xfrm>
        <a:prstGeom prst="borderCallout1">
          <a:avLst>
            <a:gd name="adj1" fmla="val 66650"/>
            <a:gd name="adj2" fmla="val 2095"/>
            <a:gd name="adj3" fmla="val 64863"/>
            <a:gd name="adj4" fmla="val -9646"/>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「税引前当期純利益」は、「経常利益」と「特別利益」の合計値から、「特別損失」を差し引いた値を自動で算出し、表示します。</a:t>
          </a:r>
        </a:p>
      </xdr:txBody>
    </xdr:sp>
    <xdr:clientData/>
  </xdr:twoCellAnchor>
  <xdr:twoCellAnchor>
    <xdr:from>
      <xdr:col>4</xdr:col>
      <xdr:colOff>4067403</xdr:colOff>
      <xdr:row>34</xdr:row>
      <xdr:rowOff>263946</xdr:rowOff>
    </xdr:from>
    <xdr:to>
      <xdr:col>6</xdr:col>
      <xdr:colOff>539845</xdr:colOff>
      <xdr:row>35</xdr:row>
      <xdr:rowOff>515240</xdr:rowOff>
    </xdr:to>
    <xdr:sp macro="" textlink="">
      <xdr:nvSpPr>
        <xdr:cNvPr id="107" name="吹き出し: 線 70">
          <a:extLst>
            <a:ext uri="{FF2B5EF4-FFF2-40B4-BE49-F238E27FC236}">
              <a16:creationId xmlns:a16="http://schemas.microsoft.com/office/drawing/2014/main" id="{1E407451-35F3-4FA4-BE8F-DB8076A63A7B}"/>
            </a:ext>
          </a:extLst>
        </xdr:cNvPr>
        <xdr:cNvSpPr/>
      </xdr:nvSpPr>
      <xdr:spPr>
        <a:xfrm>
          <a:off x="9059817" y="19970843"/>
          <a:ext cx="3139942" cy="842500"/>
        </a:xfrm>
        <a:prstGeom prst="borderCallout1">
          <a:avLst>
            <a:gd name="adj1" fmla="val 65414"/>
            <a:gd name="adj2" fmla="val 2393"/>
            <a:gd name="adj3" fmla="val 78603"/>
            <a:gd name="adj4" fmla="val -14799"/>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「当期純利益」は、「税引前当期純利益」から、「法人税、事業税等」を差し引いた値を自動で算出し、表示します。</a:t>
          </a:r>
        </a:p>
      </xdr:txBody>
    </xdr:sp>
    <xdr:clientData/>
  </xdr:twoCellAnchor>
  <xdr:twoCellAnchor>
    <xdr:from>
      <xdr:col>4</xdr:col>
      <xdr:colOff>4259034</xdr:colOff>
      <xdr:row>36</xdr:row>
      <xdr:rowOff>77157</xdr:rowOff>
    </xdr:from>
    <xdr:to>
      <xdr:col>6</xdr:col>
      <xdr:colOff>1468916</xdr:colOff>
      <xdr:row>36</xdr:row>
      <xdr:rowOff>520801</xdr:rowOff>
    </xdr:to>
    <xdr:sp macro="" textlink="">
      <xdr:nvSpPr>
        <xdr:cNvPr id="108" name="吹き出し: 線 70">
          <a:extLst>
            <a:ext uri="{FF2B5EF4-FFF2-40B4-BE49-F238E27FC236}">
              <a16:creationId xmlns:a16="http://schemas.microsoft.com/office/drawing/2014/main" id="{058FA9D1-C454-4C95-819E-F95B8BA205D4}"/>
            </a:ext>
          </a:extLst>
        </xdr:cNvPr>
        <xdr:cNvSpPr/>
      </xdr:nvSpPr>
      <xdr:spPr>
        <a:xfrm>
          <a:off x="9251448" y="20966467"/>
          <a:ext cx="3877382" cy="443644"/>
        </a:xfrm>
        <a:prstGeom prst="borderCallout1">
          <a:avLst>
            <a:gd name="adj1" fmla="val 65414"/>
            <a:gd name="adj2" fmla="val 2393"/>
            <a:gd name="adj3" fmla="val 194707"/>
            <a:gd name="adj4" fmla="val -2519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「営業利益」は、</a:t>
          </a:r>
          <a:r>
            <a:rPr kumimoji="1" lang="en-US" altLang="ja-JP" sz="1100">
              <a:solidFill>
                <a:sysClr val="windowText" lastClr="000000"/>
              </a:solidFill>
              <a:effectLst/>
              <a:latin typeface="+mn-lt"/>
              <a:ea typeface="+mn-ea"/>
              <a:cs typeface="+mn-cs"/>
            </a:rPr>
            <a:t>26</a:t>
          </a:r>
          <a:r>
            <a:rPr kumimoji="1" lang="ja-JP" altLang="en-US" sz="1100">
              <a:solidFill>
                <a:sysClr val="windowText" lastClr="000000"/>
              </a:solidFill>
              <a:effectLst/>
              <a:latin typeface="+mn-lt"/>
              <a:ea typeface="+mn-ea"/>
              <a:cs typeface="+mn-cs"/>
            </a:rPr>
            <a:t>行目の「営業利益」を表示します。</a:t>
          </a:r>
        </a:p>
      </xdr:txBody>
    </xdr:sp>
    <xdr:clientData/>
  </xdr:twoCellAnchor>
  <xdr:twoCellAnchor>
    <xdr:from>
      <xdr:col>4</xdr:col>
      <xdr:colOff>4256657</xdr:colOff>
      <xdr:row>36</xdr:row>
      <xdr:rowOff>562564</xdr:rowOff>
    </xdr:from>
    <xdr:to>
      <xdr:col>6</xdr:col>
      <xdr:colOff>1465106</xdr:colOff>
      <xdr:row>38</xdr:row>
      <xdr:rowOff>66997</xdr:rowOff>
    </xdr:to>
    <xdr:sp macro="" textlink="">
      <xdr:nvSpPr>
        <xdr:cNvPr id="16" name="吹き出し: 線 70">
          <a:extLst>
            <a:ext uri="{FF2B5EF4-FFF2-40B4-BE49-F238E27FC236}">
              <a16:creationId xmlns:a16="http://schemas.microsoft.com/office/drawing/2014/main" id="{8AC15CD3-BBC2-484D-BD23-65CD0C5D248D}"/>
            </a:ext>
          </a:extLst>
        </xdr:cNvPr>
        <xdr:cNvSpPr/>
      </xdr:nvSpPr>
      <xdr:spPr>
        <a:xfrm>
          <a:off x="9364438" y="21612814"/>
          <a:ext cx="3494949" cy="695058"/>
        </a:xfrm>
        <a:prstGeom prst="borderCallout1">
          <a:avLst>
            <a:gd name="adj1" fmla="val 67310"/>
            <a:gd name="adj2" fmla="val 2449"/>
            <a:gd name="adj3" fmla="val 123074"/>
            <a:gd name="adj4" fmla="val -33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「人件費」は、「売上原価の労務費」、「販売費及び一般管理費の人件費」の合計値を自動で算出し、表示します。</a:t>
          </a:r>
        </a:p>
      </xdr:txBody>
    </xdr:sp>
    <xdr:clientData/>
  </xdr:twoCellAnchor>
  <xdr:twoCellAnchor>
    <xdr:from>
      <xdr:col>4</xdr:col>
      <xdr:colOff>4255355</xdr:colOff>
      <xdr:row>38</xdr:row>
      <xdr:rowOff>142875</xdr:rowOff>
    </xdr:from>
    <xdr:to>
      <xdr:col>6</xdr:col>
      <xdr:colOff>1465106</xdr:colOff>
      <xdr:row>39</xdr:row>
      <xdr:rowOff>303239</xdr:rowOff>
    </xdr:to>
    <xdr:sp macro="" textlink="">
      <xdr:nvSpPr>
        <xdr:cNvPr id="17" name="吹き出し: 線 70">
          <a:extLst>
            <a:ext uri="{FF2B5EF4-FFF2-40B4-BE49-F238E27FC236}">
              <a16:creationId xmlns:a16="http://schemas.microsoft.com/office/drawing/2014/main" id="{2ABD9C6A-BE6B-477A-AAFF-7AC54774D0B2}"/>
            </a:ext>
          </a:extLst>
        </xdr:cNvPr>
        <xdr:cNvSpPr/>
      </xdr:nvSpPr>
      <xdr:spPr>
        <a:xfrm>
          <a:off x="9363136" y="22383750"/>
          <a:ext cx="3496251" cy="755677"/>
        </a:xfrm>
        <a:prstGeom prst="borderCallout1">
          <a:avLst>
            <a:gd name="adj1" fmla="val 65414"/>
            <a:gd name="adj2" fmla="val 2393"/>
            <a:gd name="adj3" fmla="val 99967"/>
            <a:gd name="adj4" fmla="val -7096"/>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「減価償却費」は、「売上原価の減価償却費」、「販売費及び一般管理費の減価償却費」の合計値を自動で算出し、表示します。</a:t>
          </a:r>
        </a:p>
      </xdr:txBody>
    </xdr:sp>
    <xdr:clientData/>
  </xdr:twoCellAnchor>
  <xdr:twoCellAnchor>
    <xdr:from>
      <xdr:col>4</xdr:col>
      <xdr:colOff>4264188</xdr:colOff>
      <xdr:row>39</xdr:row>
      <xdr:rowOff>332801</xdr:rowOff>
    </xdr:from>
    <xdr:to>
      <xdr:col>6</xdr:col>
      <xdr:colOff>1468916</xdr:colOff>
      <xdr:row>40</xdr:row>
      <xdr:rowOff>475295</xdr:rowOff>
    </xdr:to>
    <xdr:sp macro="" textlink="">
      <xdr:nvSpPr>
        <xdr:cNvPr id="111" name="吹き出し: 線 70">
          <a:extLst>
            <a:ext uri="{FF2B5EF4-FFF2-40B4-BE49-F238E27FC236}">
              <a16:creationId xmlns:a16="http://schemas.microsoft.com/office/drawing/2014/main" id="{DD9C80B8-CEE2-45AD-98B4-D5A597F5FB66}"/>
            </a:ext>
          </a:extLst>
        </xdr:cNvPr>
        <xdr:cNvSpPr/>
      </xdr:nvSpPr>
      <xdr:spPr>
        <a:xfrm>
          <a:off x="9221778" y="22768193"/>
          <a:ext cx="3872228" cy="727765"/>
        </a:xfrm>
        <a:prstGeom prst="borderCallout1">
          <a:avLst>
            <a:gd name="adj1" fmla="val 43956"/>
            <a:gd name="adj2" fmla="val 2393"/>
            <a:gd name="adj3" fmla="val 75697"/>
            <a:gd name="adj4" fmla="val -57129"/>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「既存事業の減価償却費」は、「既存事業の売上原価の減価償却費」、「既存事業の販売費及び一般管理費の減価償却費」の合計値を自動で算出し、表示します。</a:t>
          </a:r>
        </a:p>
      </xdr:txBody>
    </xdr:sp>
    <xdr:clientData/>
  </xdr:twoCellAnchor>
  <xdr:twoCellAnchor>
    <xdr:from>
      <xdr:col>4</xdr:col>
      <xdr:colOff>4257260</xdr:colOff>
      <xdr:row>40</xdr:row>
      <xdr:rowOff>503971</xdr:rowOff>
    </xdr:from>
    <xdr:to>
      <xdr:col>6</xdr:col>
      <xdr:colOff>1468916</xdr:colOff>
      <xdr:row>42</xdr:row>
      <xdr:rowOff>144060</xdr:rowOff>
    </xdr:to>
    <xdr:sp macro="" textlink="">
      <xdr:nvSpPr>
        <xdr:cNvPr id="120" name="吹き出し: 線 70">
          <a:extLst>
            <a:ext uri="{FF2B5EF4-FFF2-40B4-BE49-F238E27FC236}">
              <a16:creationId xmlns:a16="http://schemas.microsoft.com/office/drawing/2014/main" id="{27DB1FB9-A823-4194-A71E-E17201907658}"/>
            </a:ext>
          </a:extLst>
        </xdr:cNvPr>
        <xdr:cNvSpPr/>
      </xdr:nvSpPr>
      <xdr:spPr>
        <a:xfrm>
          <a:off x="9214850" y="23524634"/>
          <a:ext cx="3879156" cy="810631"/>
        </a:xfrm>
        <a:prstGeom prst="borderCallout1">
          <a:avLst>
            <a:gd name="adj1" fmla="val 39307"/>
            <a:gd name="adj2" fmla="val 1467"/>
            <a:gd name="adj3" fmla="val 49054"/>
            <a:gd name="adj4" fmla="val -56431"/>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「補助事業の減価償却費」は、「補助事業の売上原価の減価償却費」、「補助事業の販売費及び一般管理費の減価償却費」の合計値を自動で算出し、表示します。</a:t>
          </a:r>
        </a:p>
      </xdr:txBody>
    </xdr:sp>
    <xdr:clientData/>
  </xdr:twoCellAnchor>
  <xdr:twoCellAnchor>
    <xdr:from>
      <xdr:col>4</xdr:col>
      <xdr:colOff>4260435</xdr:colOff>
      <xdr:row>42</xdr:row>
      <xdr:rowOff>189967</xdr:rowOff>
    </xdr:from>
    <xdr:to>
      <xdr:col>6</xdr:col>
      <xdr:colOff>1468916</xdr:colOff>
      <xdr:row>43</xdr:row>
      <xdr:rowOff>126217</xdr:rowOff>
    </xdr:to>
    <xdr:sp macro="" textlink="">
      <xdr:nvSpPr>
        <xdr:cNvPr id="121" name="吹き出し: 線 70">
          <a:extLst>
            <a:ext uri="{FF2B5EF4-FFF2-40B4-BE49-F238E27FC236}">
              <a16:creationId xmlns:a16="http://schemas.microsoft.com/office/drawing/2014/main" id="{7664EC1E-11CD-431A-9BD8-15CA30E52B66}"/>
            </a:ext>
          </a:extLst>
        </xdr:cNvPr>
        <xdr:cNvSpPr/>
      </xdr:nvSpPr>
      <xdr:spPr>
        <a:xfrm>
          <a:off x="9252849" y="24626519"/>
          <a:ext cx="3875981" cy="527457"/>
        </a:xfrm>
        <a:prstGeom prst="borderCallout1">
          <a:avLst>
            <a:gd name="adj1" fmla="val 39307"/>
            <a:gd name="adj2" fmla="val 1467"/>
            <a:gd name="adj3" fmla="val 25800"/>
            <a:gd name="adj4" fmla="val -3077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「付加価値額」は、「営業利益」、「人件費」、「減価償却費」の合計値を自動で算出し、表示します。</a:t>
          </a:r>
        </a:p>
      </xdr:txBody>
    </xdr:sp>
    <xdr:clientData/>
  </xdr:twoCellAnchor>
  <xdr:twoCellAnchor>
    <xdr:from>
      <xdr:col>4</xdr:col>
      <xdr:colOff>4258793</xdr:colOff>
      <xdr:row>43</xdr:row>
      <xdr:rowOff>210375</xdr:rowOff>
    </xdr:from>
    <xdr:to>
      <xdr:col>6</xdr:col>
      <xdr:colOff>1465106</xdr:colOff>
      <xdr:row>44</xdr:row>
      <xdr:rowOff>321469</xdr:rowOff>
    </xdr:to>
    <xdr:sp macro="" textlink="">
      <xdr:nvSpPr>
        <xdr:cNvPr id="18" name="吹き出し: 線 70">
          <a:extLst>
            <a:ext uri="{FF2B5EF4-FFF2-40B4-BE49-F238E27FC236}">
              <a16:creationId xmlns:a16="http://schemas.microsoft.com/office/drawing/2014/main" id="{FC494CF8-C21D-4D3C-8249-48BD71A55E72}"/>
            </a:ext>
          </a:extLst>
        </xdr:cNvPr>
        <xdr:cNvSpPr/>
      </xdr:nvSpPr>
      <xdr:spPr>
        <a:xfrm>
          <a:off x="9366574" y="25427813"/>
          <a:ext cx="3492813" cy="706406"/>
        </a:xfrm>
        <a:prstGeom prst="borderCallout1">
          <a:avLst>
            <a:gd name="adj1" fmla="val 39307"/>
            <a:gd name="adj2" fmla="val 1467"/>
            <a:gd name="adj3" fmla="val 20041"/>
            <a:gd name="adj4" fmla="val -46130"/>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「付加価値額の年平均成長率」は、「はじめに」シートの付加価値額の年平均成長率の計算式に基づき、自動で算出し、表示します。</a:t>
          </a:r>
        </a:p>
      </xdr:txBody>
    </xdr:sp>
    <xdr:clientData/>
  </xdr:twoCellAnchor>
  <xdr:twoCellAnchor>
    <xdr:from>
      <xdr:col>4</xdr:col>
      <xdr:colOff>4407420</xdr:colOff>
      <xdr:row>51</xdr:row>
      <xdr:rowOff>536192</xdr:rowOff>
    </xdr:from>
    <xdr:to>
      <xdr:col>6</xdr:col>
      <xdr:colOff>1322468</xdr:colOff>
      <xdr:row>52</xdr:row>
      <xdr:rowOff>580533</xdr:rowOff>
    </xdr:to>
    <xdr:sp macro="" textlink="">
      <xdr:nvSpPr>
        <xdr:cNvPr id="123" name="吹き出し: 線 70">
          <a:extLst>
            <a:ext uri="{FF2B5EF4-FFF2-40B4-BE49-F238E27FC236}">
              <a16:creationId xmlns:a16="http://schemas.microsoft.com/office/drawing/2014/main" id="{D2D767FE-C04A-4BE0-A2DD-20C2E8C978FA}"/>
            </a:ext>
          </a:extLst>
        </xdr:cNvPr>
        <xdr:cNvSpPr/>
      </xdr:nvSpPr>
      <xdr:spPr>
        <a:xfrm>
          <a:off x="9365010" y="29994837"/>
          <a:ext cx="3582548" cy="629612"/>
        </a:xfrm>
        <a:prstGeom prst="borderCallout1">
          <a:avLst>
            <a:gd name="adj1" fmla="val 47292"/>
            <a:gd name="adj2" fmla="val 2052"/>
            <a:gd name="adj3" fmla="val 50748"/>
            <a:gd name="adj4" fmla="val -459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「一人当たり給与支給総額」は、「従業員の給与支給総額」を「従業員数」で除した値を表示します。</a:t>
          </a:r>
        </a:p>
      </xdr:txBody>
    </xdr:sp>
    <xdr:clientData/>
  </xdr:twoCellAnchor>
  <xdr:twoCellAnchor>
    <xdr:from>
      <xdr:col>4</xdr:col>
      <xdr:colOff>4410595</xdr:colOff>
      <xdr:row>53</xdr:row>
      <xdr:rowOff>107119</xdr:rowOff>
    </xdr:from>
    <xdr:to>
      <xdr:col>6</xdr:col>
      <xdr:colOff>1325643</xdr:colOff>
      <xdr:row>54</xdr:row>
      <xdr:rowOff>277935</xdr:rowOff>
    </xdr:to>
    <xdr:sp macro="" textlink="">
      <xdr:nvSpPr>
        <xdr:cNvPr id="124" name="吹き出し: 線 70">
          <a:extLst>
            <a:ext uri="{FF2B5EF4-FFF2-40B4-BE49-F238E27FC236}">
              <a16:creationId xmlns:a16="http://schemas.microsoft.com/office/drawing/2014/main" id="{7A95221D-A1E5-4504-B924-E744F32F378C}"/>
            </a:ext>
          </a:extLst>
        </xdr:cNvPr>
        <xdr:cNvSpPr/>
      </xdr:nvSpPr>
      <xdr:spPr>
        <a:xfrm>
          <a:off x="9368185" y="30736306"/>
          <a:ext cx="3582548" cy="756087"/>
        </a:xfrm>
        <a:prstGeom prst="borderCallout1">
          <a:avLst>
            <a:gd name="adj1" fmla="val 31623"/>
            <a:gd name="adj2" fmla="val 1759"/>
            <a:gd name="adj3" fmla="val 32031"/>
            <a:gd name="adj4" fmla="val -1973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「一人当たり給与支給総額の年平均成長率」は、「はじめに」シートの一人当たり給与支給総額の年平均成長率の計算式に基づき、自動で算出し、表示します。</a:t>
          </a:r>
        </a:p>
      </xdr:txBody>
    </xdr:sp>
    <xdr:clientData/>
  </xdr:twoCellAnchor>
  <xdr:twoCellAnchor>
    <xdr:from>
      <xdr:col>18</xdr:col>
      <xdr:colOff>55622</xdr:colOff>
      <xdr:row>12</xdr:row>
      <xdr:rowOff>552953</xdr:rowOff>
    </xdr:from>
    <xdr:to>
      <xdr:col>23</xdr:col>
      <xdr:colOff>607516</xdr:colOff>
      <xdr:row>14</xdr:row>
      <xdr:rowOff>193064</xdr:rowOff>
    </xdr:to>
    <xdr:sp macro="" textlink="">
      <xdr:nvSpPr>
        <xdr:cNvPr id="2" name="吹き出し: 線 70">
          <a:extLst>
            <a:ext uri="{FF2B5EF4-FFF2-40B4-BE49-F238E27FC236}">
              <a16:creationId xmlns:a16="http://schemas.microsoft.com/office/drawing/2014/main" id="{7EC97020-DCDD-41F9-890C-20595FEA7485}"/>
            </a:ext>
          </a:extLst>
        </xdr:cNvPr>
        <xdr:cNvSpPr/>
      </xdr:nvSpPr>
      <xdr:spPr>
        <a:xfrm>
          <a:off x="34427265" y="7193239"/>
          <a:ext cx="3327751" cy="810325"/>
        </a:xfrm>
        <a:prstGeom prst="borderCallout1">
          <a:avLst>
            <a:gd name="adj1" fmla="val 76444"/>
            <a:gd name="adj2" fmla="val 2125"/>
            <a:gd name="adj3" fmla="val 116709"/>
            <a:gd name="adj4" fmla="val -16784"/>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「付加価値額目標値」は基準年度と事業計画期間最終年度の付加価値額をもとに算出した年平均成長率を自動計算で算出し、表示します。</a:t>
          </a:r>
        </a:p>
      </xdr:txBody>
    </xdr:sp>
    <xdr:clientData/>
  </xdr:twoCellAnchor>
  <xdr:twoCellAnchor>
    <xdr:from>
      <xdr:col>18</xdr:col>
      <xdr:colOff>55622</xdr:colOff>
      <xdr:row>14</xdr:row>
      <xdr:rowOff>269656</xdr:rowOff>
    </xdr:from>
    <xdr:to>
      <xdr:col>23</xdr:col>
      <xdr:colOff>622178</xdr:colOff>
      <xdr:row>17</xdr:row>
      <xdr:rowOff>495300</xdr:rowOff>
    </xdr:to>
    <xdr:sp macro="" textlink="">
      <xdr:nvSpPr>
        <xdr:cNvPr id="3" name="吹き出し: 線 70">
          <a:extLst>
            <a:ext uri="{FF2B5EF4-FFF2-40B4-BE49-F238E27FC236}">
              <a16:creationId xmlns:a16="http://schemas.microsoft.com/office/drawing/2014/main" id="{E3A4EFEB-91AB-431D-A7BB-B6DCD7E28328}"/>
            </a:ext>
          </a:extLst>
        </xdr:cNvPr>
        <xdr:cNvSpPr/>
      </xdr:nvSpPr>
      <xdr:spPr>
        <a:xfrm>
          <a:off x="34427265" y="8080156"/>
          <a:ext cx="3342413" cy="1980965"/>
        </a:xfrm>
        <a:prstGeom prst="borderCallout1">
          <a:avLst>
            <a:gd name="adj1" fmla="val 16379"/>
            <a:gd name="adj2" fmla="val 1789"/>
            <a:gd name="adj3" fmla="val 32459"/>
            <a:gd name="adj4" fmla="val -16369"/>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足下の賃上げ</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一人当たり給与支給総額目標値」は直近の事業年度と基準年度の一人当たり給与支給総額をもとに算出した年平均成長率を表示します。小数点第</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位以下を切り捨てし、自動計算で算出し、表示します。</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決算書等の提出可能期数が</a:t>
          </a:r>
          <a:r>
            <a:rPr kumimoji="1" lang="en-US" altLang="ja-JP" sz="1100">
              <a:solidFill>
                <a:sysClr val="windowText" lastClr="000000"/>
              </a:solidFill>
              <a:effectLst/>
              <a:latin typeface="+mn-lt"/>
              <a:ea typeface="+mn-ea"/>
              <a:cs typeface="+mn-cs"/>
            </a:rPr>
            <a:t>0</a:t>
          </a:r>
          <a:r>
            <a:rPr kumimoji="1" lang="ja-JP" altLang="en-US" sz="1100">
              <a:solidFill>
                <a:sysClr val="windowText" lastClr="000000"/>
              </a:solidFill>
              <a:effectLst/>
              <a:latin typeface="+mn-lt"/>
              <a:ea typeface="+mn-ea"/>
              <a:cs typeface="+mn-cs"/>
            </a:rPr>
            <a:t>期分、</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直近の事業年度</a:t>
          </a:r>
          <a:r>
            <a:rPr kumimoji="1" lang="en-US" altLang="ja-JP" sz="1100">
              <a:solidFill>
                <a:sysClr val="windowText" lastClr="000000"/>
              </a:solidFill>
              <a:effectLst/>
              <a:latin typeface="+mn-lt"/>
              <a:ea typeface="+mn-ea"/>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決算期間の月数が</a:t>
          </a:r>
          <a:r>
            <a:rPr kumimoji="1" lang="en-US" altLang="ja-JP" sz="1100">
              <a:solidFill>
                <a:sysClr val="windowText" lastClr="000000"/>
              </a:solidFill>
              <a:effectLst/>
              <a:latin typeface="+mn-lt"/>
              <a:ea typeface="+mn-ea"/>
              <a:cs typeface="+mn-cs"/>
            </a:rPr>
            <a:t>12</a:t>
          </a:r>
          <a:r>
            <a:rPr kumimoji="1" lang="ja-JP" altLang="en-US" sz="1100">
              <a:solidFill>
                <a:sysClr val="windowText" lastClr="000000"/>
              </a:solidFill>
              <a:effectLst/>
              <a:latin typeface="+mn-lt"/>
              <a:ea typeface="+mn-ea"/>
              <a:cs typeface="+mn-cs"/>
            </a:rPr>
            <a:t>か月未満の場合は「ー」を表示します。</a:t>
          </a:r>
        </a:p>
      </xdr:txBody>
    </xdr:sp>
    <xdr:clientData/>
  </xdr:twoCellAnchor>
  <xdr:twoCellAnchor>
    <xdr:from>
      <xdr:col>18</xdr:col>
      <xdr:colOff>55622</xdr:colOff>
      <xdr:row>17</xdr:row>
      <xdr:rowOff>570192</xdr:rowOff>
    </xdr:from>
    <xdr:to>
      <xdr:col>23</xdr:col>
      <xdr:colOff>622092</xdr:colOff>
      <xdr:row>19</xdr:row>
      <xdr:rowOff>420271</xdr:rowOff>
    </xdr:to>
    <xdr:sp macro="" textlink="">
      <xdr:nvSpPr>
        <xdr:cNvPr id="5" name="吹き出し: 線 70">
          <a:extLst>
            <a:ext uri="{FF2B5EF4-FFF2-40B4-BE49-F238E27FC236}">
              <a16:creationId xmlns:a16="http://schemas.microsoft.com/office/drawing/2014/main" id="{1C24F27F-DA8E-4D29-A928-E1B824FAAAE1}"/>
            </a:ext>
          </a:extLst>
        </xdr:cNvPr>
        <xdr:cNvSpPr/>
      </xdr:nvSpPr>
      <xdr:spPr>
        <a:xfrm>
          <a:off x="34427265" y="10136013"/>
          <a:ext cx="3342327" cy="1020294"/>
        </a:xfrm>
        <a:prstGeom prst="borderCallout1">
          <a:avLst>
            <a:gd name="adj1" fmla="val 5579"/>
            <a:gd name="adj2" fmla="val 4756"/>
            <a:gd name="adj3" fmla="val -77156"/>
            <a:gd name="adj4" fmla="val -16204"/>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「一人当たり給与支給総額目標値」は基準年度と事業計画期間最終年度の一人当たり給与支給総額をもとに算出した年平均成長率を表示します。小数点第</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位以下を切り捨てし、自動計算で算出し、表示します。</a:t>
          </a:r>
        </a:p>
      </xdr:txBody>
    </xdr:sp>
    <xdr:clientData/>
  </xdr:twoCellAnchor>
  <xdr:twoCellAnchor>
    <xdr:from>
      <xdr:col>18</xdr:col>
      <xdr:colOff>55622</xdr:colOff>
      <xdr:row>19</xdr:row>
      <xdr:rowOff>514364</xdr:rowOff>
    </xdr:from>
    <xdr:to>
      <xdr:col>23</xdr:col>
      <xdr:colOff>612567</xdr:colOff>
      <xdr:row>22</xdr:row>
      <xdr:rowOff>58</xdr:rowOff>
    </xdr:to>
    <xdr:sp macro="" textlink="">
      <xdr:nvSpPr>
        <xdr:cNvPr id="6" name="吹き出し: 線 70">
          <a:extLst>
            <a:ext uri="{FF2B5EF4-FFF2-40B4-BE49-F238E27FC236}">
              <a16:creationId xmlns:a16="http://schemas.microsoft.com/office/drawing/2014/main" id="{FFC4AD3D-D106-43CB-B9A9-0FC2B7B2E60F}"/>
            </a:ext>
          </a:extLst>
        </xdr:cNvPr>
        <xdr:cNvSpPr/>
      </xdr:nvSpPr>
      <xdr:spPr>
        <a:xfrm>
          <a:off x="34427265" y="11250400"/>
          <a:ext cx="3332802" cy="1241015"/>
        </a:xfrm>
        <a:prstGeom prst="borderCallout1">
          <a:avLst>
            <a:gd name="adj1" fmla="val 8823"/>
            <a:gd name="adj2" fmla="val 1097"/>
            <a:gd name="adj3" fmla="val -113088"/>
            <a:gd name="adj4" fmla="val -15988"/>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「事業計画期間</a:t>
          </a:r>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年あたりの補助事業で新たに製造等する製品等の売上高見込み額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税抜き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」は事業計画期間内の補助事業における売上見込み額</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補助事業の売上高</a:t>
          </a:r>
          <a:r>
            <a:rPr kumimoji="1" lang="en-US"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の合計を事業計画年数で除した値を自動計算で算出し、表示します。</a:t>
          </a:r>
        </a:p>
      </xdr:txBody>
    </xdr:sp>
    <xdr:clientData/>
  </xdr:twoCellAnchor>
  <xdr:twoCellAnchor>
    <xdr:from>
      <xdr:col>18</xdr:col>
      <xdr:colOff>82625</xdr:colOff>
      <xdr:row>7</xdr:row>
      <xdr:rowOff>133350</xdr:rowOff>
    </xdr:from>
    <xdr:to>
      <xdr:col>24</xdr:col>
      <xdr:colOff>455083</xdr:colOff>
      <xdr:row>9</xdr:row>
      <xdr:rowOff>112183</xdr:rowOff>
    </xdr:to>
    <xdr:sp macro="" textlink="">
      <xdr:nvSpPr>
        <xdr:cNvPr id="7" name="吹き出し: 線 70">
          <a:extLst>
            <a:ext uri="{FF2B5EF4-FFF2-40B4-BE49-F238E27FC236}">
              <a16:creationId xmlns:a16="http://schemas.microsoft.com/office/drawing/2014/main" id="{CC86A22F-2BE9-4EE6-B2EC-2E14CCD174C0}"/>
            </a:ext>
          </a:extLst>
        </xdr:cNvPr>
        <xdr:cNvSpPr/>
      </xdr:nvSpPr>
      <xdr:spPr>
        <a:xfrm>
          <a:off x="34439300" y="3886200"/>
          <a:ext cx="3791933" cy="1159933"/>
        </a:xfrm>
        <a:prstGeom prst="borderCallout1">
          <a:avLst>
            <a:gd name="adj1" fmla="val 49094"/>
            <a:gd name="adj2" fmla="val 2125"/>
            <a:gd name="adj3" fmla="val 179011"/>
            <a:gd name="adj4" fmla="val -1671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effectLst/>
              <a:latin typeface="+mn-lt"/>
              <a:ea typeface="+mn-ea"/>
              <a:cs typeface="+mn-cs"/>
            </a:rPr>
            <a:t>賃上げ要件</a:t>
          </a: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目標値未達の場合、補助金返還義務あり</a:t>
          </a:r>
          <a:r>
            <a:rPr kumimoji="1" lang="en-US" altLang="ja-JP" sz="1100" b="1">
              <a:solidFill>
                <a:sysClr val="windowText" lastClr="000000"/>
              </a:solidFill>
              <a:effectLst/>
              <a:latin typeface="+mn-lt"/>
              <a:ea typeface="+mn-ea"/>
              <a:cs typeface="+mn-cs"/>
            </a:rPr>
            <a:t>)</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一人当たり給与支給総額の年平均成長率</a:t>
          </a:r>
          <a:r>
            <a:rPr kumimoji="1" lang="en-US" altLang="ja-JP" sz="1100">
              <a:solidFill>
                <a:sysClr val="windowText" lastClr="000000"/>
              </a:solidFill>
              <a:effectLst/>
              <a:latin typeface="+mn-lt"/>
              <a:ea typeface="+mn-ea"/>
              <a:cs typeface="+mn-cs"/>
            </a:rPr>
            <a:t>3.5%</a:t>
          </a:r>
          <a:r>
            <a:rPr kumimoji="1" lang="ja-JP" altLang="en-US" sz="1100">
              <a:solidFill>
                <a:sysClr val="windowText" lastClr="000000"/>
              </a:solidFill>
              <a:effectLst/>
              <a:latin typeface="+mn-lt"/>
              <a:ea typeface="+mn-ea"/>
              <a:cs typeface="+mn-cs"/>
            </a:rPr>
            <a:t>の基準値以上増加する見込みの事業計画を策定している場合は「</a:t>
          </a:r>
          <a:r>
            <a:rPr kumimoji="1" lang="en-US" altLang="ja-JP" sz="1100">
              <a:solidFill>
                <a:sysClr val="windowText" lastClr="000000"/>
              </a:solidFill>
              <a:effectLst/>
              <a:latin typeface="+mn-lt"/>
              <a:ea typeface="+mn-ea"/>
              <a:cs typeface="+mn-cs"/>
            </a:rPr>
            <a:t>OK</a:t>
          </a:r>
          <a:r>
            <a:rPr kumimoji="1" lang="ja-JP" altLang="en-US" sz="1100">
              <a:solidFill>
                <a:sysClr val="windowText" lastClr="000000"/>
              </a:solidFill>
              <a:effectLst/>
              <a:latin typeface="+mn-lt"/>
              <a:ea typeface="+mn-ea"/>
              <a:cs typeface="+mn-cs"/>
            </a:rPr>
            <a:t>」、基準値を下回る事業計画を策定している場合は「</a:t>
          </a:r>
          <a:r>
            <a:rPr kumimoji="1" lang="en-US" altLang="ja-JP" sz="1100">
              <a:solidFill>
                <a:sysClr val="windowText" lastClr="000000"/>
              </a:solidFill>
              <a:effectLst/>
              <a:latin typeface="+mn-lt"/>
              <a:ea typeface="+mn-ea"/>
              <a:cs typeface="+mn-cs"/>
            </a:rPr>
            <a:t>NG</a:t>
          </a:r>
          <a:r>
            <a:rPr kumimoji="1" lang="ja-JP" altLang="en-US" sz="1100">
              <a:solidFill>
                <a:sysClr val="windowText" lastClr="000000"/>
              </a:solidFill>
              <a:effectLst/>
              <a:latin typeface="+mn-lt"/>
              <a:ea typeface="+mn-ea"/>
              <a:cs typeface="+mn-cs"/>
            </a:rPr>
            <a:t>」と表示します。</a:t>
          </a:r>
          <a:endParaRPr kumimoji="1" lang="en-US" altLang="ja-JP" sz="1100">
            <a:solidFill>
              <a:sysClr val="windowText" lastClr="000000"/>
            </a:solidFill>
            <a:effectLst/>
            <a:latin typeface="+mn-lt"/>
            <a:ea typeface="+mn-ea"/>
            <a:cs typeface="+mn-cs"/>
          </a:endParaRPr>
        </a:p>
      </xdr:txBody>
    </xdr:sp>
    <xdr:clientData/>
  </xdr:twoCellAnchor>
  <xdr:twoCellAnchor>
    <xdr:from>
      <xdr:col>18</xdr:col>
      <xdr:colOff>78391</xdr:colOff>
      <xdr:row>9</xdr:row>
      <xdr:rowOff>173566</xdr:rowOff>
    </xdr:from>
    <xdr:to>
      <xdr:col>24</xdr:col>
      <xdr:colOff>455083</xdr:colOff>
      <xdr:row>10</xdr:row>
      <xdr:rowOff>564092</xdr:rowOff>
    </xdr:to>
    <xdr:sp macro="" textlink="">
      <xdr:nvSpPr>
        <xdr:cNvPr id="8" name="吹き出し: 線 70">
          <a:extLst>
            <a:ext uri="{FF2B5EF4-FFF2-40B4-BE49-F238E27FC236}">
              <a16:creationId xmlns:a16="http://schemas.microsoft.com/office/drawing/2014/main" id="{ABA08F03-5A4F-408E-90C4-AF1823012B3D}"/>
            </a:ext>
          </a:extLst>
        </xdr:cNvPr>
        <xdr:cNvSpPr/>
      </xdr:nvSpPr>
      <xdr:spPr>
        <a:xfrm>
          <a:off x="34450034" y="5058530"/>
          <a:ext cx="3778478" cy="975633"/>
        </a:xfrm>
        <a:prstGeom prst="borderCallout1">
          <a:avLst>
            <a:gd name="adj1" fmla="val 49094"/>
            <a:gd name="adj2" fmla="val 2125"/>
            <a:gd name="adj3" fmla="val 133443"/>
            <a:gd name="adj4" fmla="val -16107"/>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effectLst/>
              <a:latin typeface="+mn-lt"/>
              <a:ea typeface="+mn-ea"/>
              <a:cs typeface="+mn-cs"/>
            </a:rPr>
            <a:t>付加価値額要件</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付加価値額の年平均成長率</a:t>
          </a:r>
          <a:r>
            <a:rPr kumimoji="1" lang="en-US" altLang="ja-JP" sz="1100">
              <a:solidFill>
                <a:sysClr val="windowText" lastClr="000000"/>
              </a:solidFill>
              <a:effectLst/>
              <a:latin typeface="+mn-lt"/>
              <a:ea typeface="+mn-ea"/>
              <a:cs typeface="+mn-cs"/>
            </a:rPr>
            <a:t>4.0%</a:t>
          </a:r>
          <a:r>
            <a:rPr kumimoji="1" lang="ja-JP" altLang="en-US" sz="1100">
              <a:solidFill>
                <a:sysClr val="windowText" lastClr="000000"/>
              </a:solidFill>
              <a:effectLst/>
              <a:latin typeface="+mn-lt"/>
              <a:ea typeface="+mn-ea"/>
              <a:cs typeface="+mn-cs"/>
            </a:rPr>
            <a:t>の基準値以上増加する見込みの事業計画を策定している場合は「</a:t>
          </a:r>
          <a:r>
            <a:rPr kumimoji="1" lang="en-US" altLang="ja-JP" sz="1100">
              <a:solidFill>
                <a:sysClr val="windowText" lastClr="000000"/>
              </a:solidFill>
              <a:effectLst/>
              <a:latin typeface="+mn-lt"/>
              <a:ea typeface="+mn-ea"/>
              <a:cs typeface="+mn-cs"/>
            </a:rPr>
            <a:t>OK</a:t>
          </a:r>
          <a:r>
            <a:rPr kumimoji="1" lang="ja-JP" altLang="en-US" sz="1100">
              <a:solidFill>
                <a:sysClr val="windowText" lastClr="000000"/>
              </a:solidFill>
              <a:effectLst/>
              <a:latin typeface="+mn-lt"/>
              <a:ea typeface="+mn-ea"/>
              <a:cs typeface="+mn-cs"/>
            </a:rPr>
            <a:t>」、基準値を下回る事業計画を策定している場合は「</a:t>
          </a:r>
          <a:r>
            <a:rPr kumimoji="1" lang="en-US" altLang="ja-JP" sz="1100">
              <a:solidFill>
                <a:sysClr val="windowText" lastClr="000000"/>
              </a:solidFill>
              <a:effectLst/>
              <a:latin typeface="+mn-lt"/>
              <a:ea typeface="+mn-ea"/>
              <a:cs typeface="+mn-cs"/>
            </a:rPr>
            <a:t>NG</a:t>
          </a:r>
          <a:r>
            <a:rPr kumimoji="1" lang="ja-JP" altLang="en-US" sz="1100">
              <a:solidFill>
                <a:sysClr val="windowText" lastClr="000000"/>
              </a:solidFill>
              <a:effectLst/>
              <a:latin typeface="+mn-lt"/>
              <a:ea typeface="+mn-ea"/>
              <a:cs typeface="+mn-cs"/>
            </a:rPr>
            <a:t>」と表示します。</a:t>
          </a:r>
          <a:endParaRPr kumimoji="1" lang="en-US" altLang="ja-JP" sz="1100">
            <a:solidFill>
              <a:sysClr val="windowText" lastClr="000000"/>
            </a:solidFill>
            <a:effectLst/>
            <a:latin typeface="+mn-lt"/>
            <a:ea typeface="+mn-ea"/>
            <a:cs typeface="+mn-cs"/>
          </a:endParaRPr>
        </a:p>
      </xdr:txBody>
    </xdr:sp>
    <xdr:clientData/>
  </xdr:twoCellAnchor>
  <xdr:twoCellAnchor>
    <xdr:from>
      <xdr:col>18</xdr:col>
      <xdr:colOff>65691</xdr:colOff>
      <xdr:row>11</xdr:row>
      <xdr:rowOff>37042</xdr:rowOff>
    </xdr:from>
    <xdr:to>
      <xdr:col>24</xdr:col>
      <xdr:colOff>455083</xdr:colOff>
      <xdr:row>12</xdr:row>
      <xdr:rowOff>427567</xdr:rowOff>
    </xdr:to>
    <xdr:sp macro="" textlink="">
      <xdr:nvSpPr>
        <xdr:cNvPr id="9" name="吹き出し: 線 70">
          <a:extLst>
            <a:ext uri="{FF2B5EF4-FFF2-40B4-BE49-F238E27FC236}">
              <a16:creationId xmlns:a16="http://schemas.microsoft.com/office/drawing/2014/main" id="{9B921CA7-D7B4-4251-A583-3835E7ACF8EA}"/>
            </a:ext>
          </a:extLst>
        </xdr:cNvPr>
        <xdr:cNvSpPr/>
      </xdr:nvSpPr>
      <xdr:spPr>
        <a:xfrm>
          <a:off x="34437334" y="6092221"/>
          <a:ext cx="3791178" cy="975632"/>
        </a:xfrm>
        <a:prstGeom prst="borderCallout1">
          <a:avLst>
            <a:gd name="adj1" fmla="val 49094"/>
            <a:gd name="adj2" fmla="val 2125"/>
            <a:gd name="adj3" fmla="val 89628"/>
            <a:gd name="adj4" fmla="val -15453"/>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ysClr val="windowText" lastClr="000000"/>
              </a:solidFill>
              <a:effectLst/>
              <a:latin typeface="+mn-lt"/>
              <a:ea typeface="+mn-ea"/>
              <a:cs typeface="+mn-cs"/>
            </a:rPr>
            <a:t>賃上げ特例要件</a:t>
          </a:r>
          <a:r>
            <a:rPr kumimoji="1" lang="en-US" altLang="ja-JP" sz="1100" b="1">
              <a:solidFill>
                <a:sysClr val="windowText" lastClr="000000"/>
              </a:solidFill>
              <a:effectLst/>
              <a:latin typeface="+mn-lt"/>
              <a:ea typeface="+mn-ea"/>
              <a:cs typeface="+mn-cs"/>
            </a:rPr>
            <a:t>(</a:t>
          </a:r>
          <a:r>
            <a:rPr kumimoji="1" lang="ja-JP" altLang="en-US" sz="1100" b="1">
              <a:solidFill>
                <a:sysClr val="windowText" lastClr="000000"/>
              </a:solidFill>
              <a:effectLst/>
              <a:latin typeface="+mn-lt"/>
              <a:ea typeface="+mn-ea"/>
              <a:cs typeface="+mn-cs"/>
            </a:rPr>
            <a:t>目標値未達の場合、補助金返還義務あり</a:t>
          </a:r>
          <a:r>
            <a:rPr kumimoji="1" lang="en-US" altLang="ja-JP" sz="1100" b="1">
              <a:solidFill>
                <a:sysClr val="windowText" lastClr="000000"/>
              </a:solidFill>
              <a:effectLst/>
              <a:latin typeface="+mn-lt"/>
              <a:ea typeface="+mn-ea"/>
              <a:cs typeface="+mn-cs"/>
            </a:rPr>
            <a:t>)</a:t>
          </a:r>
          <a:br>
            <a:rPr kumimoji="1" lang="en-US" altLang="ja-JP" sz="1100">
              <a:solidFill>
                <a:sysClr val="windowText" lastClr="000000"/>
              </a:solidFill>
              <a:effectLst/>
              <a:latin typeface="+mn-lt"/>
              <a:ea typeface="+mn-ea"/>
              <a:cs typeface="+mn-cs"/>
            </a:rPr>
          </a:br>
          <a:r>
            <a:rPr kumimoji="1" lang="ja-JP" altLang="en-US" sz="1100">
              <a:solidFill>
                <a:sysClr val="windowText" lastClr="000000"/>
              </a:solidFill>
              <a:effectLst/>
              <a:latin typeface="+mn-lt"/>
              <a:ea typeface="+mn-ea"/>
              <a:cs typeface="+mn-cs"/>
            </a:rPr>
            <a:t>一人当たり給与支給総額の年平均成長率</a:t>
          </a:r>
          <a:r>
            <a:rPr kumimoji="1" lang="en-US" altLang="ja-JP" sz="1100">
              <a:solidFill>
                <a:sysClr val="windowText" lastClr="000000"/>
              </a:solidFill>
              <a:effectLst/>
              <a:latin typeface="+mn-lt"/>
              <a:ea typeface="+mn-ea"/>
              <a:cs typeface="+mn-cs"/>
            </a:rPr>
            <a:t>6.0%</a:t>
          </a:r>
          <a:r>
            <a:rPr kumimoji="1" lang="ja-JP" altLang="en-US" sz="1100">
              <a:solidFill>
                <a:sysClr val="windowText" lastClr="000000"/>
              </a:solidFill>
              <a:effectLst/>
              <a:latin typeface="+mn-lt"/>
              <a:ea typeface="+mn-ea"/>
              <a:cs typeface="+mn-cs"/>
            </a:rPr>
            <a:t>の基準値以上増加する見込みの事業計画を策定している場合は「</a:t>
          </a:r>
          <a:r>
            <a:rPr kumimoji="1" lang="en-US" altLang="ja-JP" sz="1100">
              <a:solidFill>
                <a:sysClr val="windowText" lastClr="000000"/>
              </a:solidFill>
              <a:effectLst/>
              <a:latin typeface="+mn-lt"/>
              <a:ea typeface="+mn-ea"/>
              <a:cs typeface="+mn-cs"/>
            </a:rPr>
            <a:t>OK</a:t>
          </a:r>
          <a:r>
            <a:rPr kumimoji="1" lang="ja-JP" altLang="en-US" sz="1100">
              <a:solidFill>
                <a:sysClr val="windowText" lastClr="000000"/>
              </a:solidFill>
              <a:effectLst/>
              <a:latin typeface="+mn-lt"/>
              <a:ea typeface="+mn-ea"/>
              <a:cs typeface="+mn-cs"/>
            </a:rPr>
            <a:t>」、基準値を下回る事業計画を策定している場合は「</a:t>
          </a:r>
          <a:r>
            <a:rPr kumimoji="1" lang="en-US" altLang="ja-JP" sz="1100">
              <a:solidFill>
                <a:sysClr val="windowText" lastClr="000000"/>
              </a:solidFill>
              <a:effectLst/>
              <a:latin typeface="+mn-lt"/>
              <a:ea typeface="+mn-ea"/>
              <a:cs typeface="+mn-cs"/>
            </a:rPr>
            <a:t>NG</a:t>
          </a:r>
          <a:r>
            <a:rPr kumimoji="1" lang="ja-JP" altLang="en-US" sz="1100">
              <a:solidFill>
                <a:sysClr val="windowText" lastClr="000000"/>
              </a:solidFill>
              <a:effectLst/>
              <a:latin typeface="+mn-lt"/>
              <a:ea typeface="+mn-ea"/>
              <a:cs typeface="+mn-cs"/>
            </a:rPr>
            <a:t>」と表示します。</a:t>
          </a:r>
          <a:endParaRPr kumimoji="1" lang="en-US" altLang="ja-JP" sz="1100">
            <a:solidFill>
              <a:sysClr val="windowText" lastClr="000000"/>
            </a:solidFill>
            <a:effectLst/>
            <a:latin typeface="+mn-lt"/>
            <a:ea typeface="+mn-ea"/>
            <a:cs typeface="+mn-cs"/>
          </a:endParaRPr>
        </a:p>
      </xdr:txBody>
    </xdr:sp>
    <xdr:clientData/>
  </xdr:twoCellAnchor>
  <xdr:twoCellAnchor>
    <xdr:from>
      <xdr:col>1</xdr:col>
      <xdr:colOff>3254375</xdr:colOff>
      <xdr:row>46</xdr:row>
      <xdr:rowOff>49609</xdr:rowOff>
    </xdr:from>
    <xdr:to>
      <xdr:col>1</xdr:col>
      <xdr:colOff>4141232</xdr:colOff>
      <xdr:row>50</xdr:row>
      <xdr:rowOff>340573</xdr:rowOff>
    </xdr:to>
    <xdr:cxnSp macro="">
      <xdr:nvCxnSpPr>
        <xdr:cNvPr id="38" name="直線コネクタ 12">
          <a:extLst>
            <a:ext uri="{FF2B5EF4-FFF2-40B4-BE49-F238E27FC236}">
              <a16:creationId xmlns:a16="http://schemas.microsoft.com/office/drawing/2014/main" id="{10D0DA80-F252-4569-8F71-653B38A46A60}"/>
            </a:ext>
          </a:extLst>
        </xdr:cNvPr>
        <xdr:cNvCxnSpPr/>
      </xdr:nvCxnSpPr>
      <xdr:spPr>
        <a:xfrm>
          <a:off x="3522266" y="27047031"/>
          <a:ext cx="886857" cy="2672214"/>
        </a:xfrm>
        <a:prstGeom prst="line">
          <a:avLst/>
        </a:prstGeom>
        <a:ln w="28575">
          <a:tailEnd type="oval"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1714500</xdr:colOff>
      <xdr:row>1</xdr:row>
      <xdr:rowOff>149458</xdr:rowOff>
    </xdr:from>
    <xdr:to>
      <xdr:col>4</xdr:col>
      <xdr:colOff>4346536</xdr:colOff>
      <xdr:row>2</xdr:row>
      <xdr:rowOff>207067</xdr:rowOff>
    </xdr:to>
    <xdr:sp macro="" textlink="">
      <xdr:nvSpPr>
        <xdr:cNvPr id="12" name="吹き出し: 線 70">
          <a:extLst>
            <a:ext uri="{FF2B5EF4-FFF2-40B4-BE49-F238E27FC236}">
              <a16:creationId xmlns:a16="http://schemas.microsoft.com/office/drawing/2014/main" id="{0BAB99CC-BC99-802B-C1C8-C200FA2AC03C}"/>
            </a:ext>
          </a:extLst>
        </xdr:cNvPr>
        <xdr:cNvSpPr/>
      </xdr:nvSpPr>
      <xdr:spPr>
        <a:xfrm>
          <a:off x="6940826" y="356523"/>
          <a:ext cx="2632036" cy="645674"/>
        </a:xfrm>
        <a:prstGeom prst="borderCallout1">
          <a:avLst>
            <a:gd name="adj1" fmla="val 84631"/>
            <a:gd name="adj2" fmla="val 93492"/>
            <a:gd name="adj3" fmla="val 113977"/>
            <a:gd name="adj4" fmla="val 111465"/>
          </a:avLst>
        </a:prstGeom>
        <a:solidFill>
          <a:schemeClr val="bg1"/>
        </a:solidFill>
        <a:ln w="28575">
          <a:solidFill>
            <a:schemeClr val="accent1"/>
          </a:solidFill>
          <a:tailEnd type="oval" w="lg" len="lg"/>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tx1"/>
              </a:solidFill>
              <a:effectLst/>
              <a:latin typeface="+mn-lt"/>
              <a:ea typeface="+mn-ea"/>
              <a:cs typeface="+mn-cs"/>
            </a:rPr>
            <a:t>・当該事業期間の決算年月をプルダウンから選択してください。</a:t>
          </a:r>
          <a:endParaRPr kumimoji="1" lang="en-US" altLang="ja-JP" sz="1100">
            <a:solidFill>
              <a:schemeClr val="tx1"/>
            </a:solidFill>
            <a:effectLst/>
            <a:latin typeface="+mn-lt"/>
            <a:ea typeface="+mn-ea"/>
            <a:cs typeface="+mn-cs"/>
          </a:endParaRPr>
        </a:p>
      </xdr:txBody>
    </xdr:sp>
    <xdr:clientData/>
  </xdr:twoCellAnchor>
  <xdr:twoCellAnchor>
    <xdr:from>
      <xdr:col>4</xdr:col>
      <xdr:colOff>4273826</xdr:colOff>
      <xdr:row>2</xdr:row>
      <xdr:rowOff>41413</xdr:rowOff>
    </xdr:from>
    <xdr:to>
      <xdr:col>6</xdr:col>
      <xdr:colOff>209550</xdr:colOff>
      <xdr:row>2</xdr:row>
      <xdr:rowOff>161925</xdr:rowOff>
    </xdr:to>
    <xdr:cxnSp macro="">
      <xdr:nvCxnSpPr>
        <xdr:cNvPr id="19" name="直線コネクタ 12">
          <a:extLst>
            <a:ext uri="{FF2B5EF4-FFF2-40B4-BE49-F238E27FC236}">
              <a16:creationId xmlns:a16="http://schemas.microsoft.com/office/drawing/2014/main" id="{FBC7055B-6A2F-8F63-A9FA-12C65FE97742}"/>
            </a:ext>
          </a:extLst>
        </xdr:cNvPr>
        <xdr:cNvCxnSpPr/>
      </xdr:nvCxnSpPr>
      <xdr:spPr>
        <a:xfrm>
          <a:off x="9500152" y="836543"/>
          <a:ext cx="2354746" cy="120512"/>
        </a:xfrm>
        <a:prstGeom prst="line">
          <a:avLst/>
        </a:prstGeom>
        <a:ln w="28575">
          <a:tailEnd type="oval"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52573</xdr:colOff>
      <xdr:row>4</xdr:row>
      <xdr:rowOff>0</xdr:rowOff>
    </xdr:from>
    <xdr:to>
      <xdr:col>13</xdr:col>
      <xdr:colOff>38347</xdr:colOff>
      <xdr:row>29</xdr:row>
      <xdr:rowOff>17318</xdr:rowOff>
    </xdr:to>
    <xdr:sp macro="" textlink="">
      <xdr:nvSpPr>
        <xdr:cNvPr id="4" name="四角形: 角を丸くする 20">
          <a:extLst>
            <a:ext uri="{FF2B5EF4-FFF2-40B4-BE49-F238E27FC236}">
              <a16:creationId xmlns:a16="http://schemas.microsoft.com/office/drawing/2014/main" id="{3E3D87B8-ED9B-443F-B771-C36A6373F9F5}"/>
            </a:ext>
            <a:ext uri="{147F2762-F138-4A5C-976F-8EAC2B608ADB}">
              <a16:predDERef xmlns:a16="http://schemas.microsoft.com/office/drawing/2014/main" pred="{FBC7055B-6A2F-8F63-A9FA-12C65FE97742}"/>
            </a:ext>
          </a:extLst>
        </xdr:cNvPr>
        <xdr:cNvSpPr/>
      </xdr:nvSpPr>
      <xdr:spPr>
        <a:xfrm>
          <a:off x="13616173" y="1981200"/>
          <a:ext cx="11472924" cy="14781068"/>
        </a:xfrm>
        <a:prstGeom prst="roundRect">
          <a:avLst>
            <a:gd name="adj" fmla="val 2542"/>
          </a:avLst>
        </a:prstGeom>
        <a:solidFill>
          <a:schemeClr val="accent2">
            <a:lumMod val="20000"/>
            <a:lumOff val="80000"/>
          </a:schemeClr>
        </a:solidFill>
        <a:ln w="76200" cmpd="thickThi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180000" tIns="180000" rIns="180000" bIns="180000" rtlCol="0" anchor="ctr"/>
        <a:lstStyle/>
        <a:p>
          <a:pPr algn="l"/>
          <a:r>
            <a:rPr kumimoji="1" lang="ja-JP" altLang="en-US" sz="2400" b="1">
              <a:solidFill>
                <a:schemeClr val="accent1"/>
              </a:solidFill>
            </a:rPr>
            <a:t>＜</a:t>
          </a:r>
          <a:r>
            <a:rPr kumimoji="1" lang="en-US" altLang="ja-JP" sz="2400" b="1">
              <a:solidFill>
                <a:schemeClr val="accent1"/>
              </a:solidFill>
            </a:rPr>
            <a:t>PL</a:t>
          </a:r>
          <a:r>
            <a:rPr kumimoji="1" lang="ja-JP" altLang="en-US" sz="2400" b="1">
              <a:solidFill>
                <a:schemeClr val="accent1"/>
              </a:solidFill>
            </a:rPr>
            <a:t>損益計算書と青色申告決算書との項目マッピング＞　</a:t>
          </a:r>
          <a:endParaRPr kumimoji="1" lang="en-US" altLang="ja-JP" sz="1600" b="0">
            <a:solidFill>
              <a:schemeClr val="tx1"/>
            </a:solidFill>
          </a:endParaRPr>
        </a:p>
        <a:p>
          <a:pPr algn="l"/>
          <a:endParaRPr kumimoji="1" lang="en-US" altLang="ja-JP" sz="1600" b="0">
            <a:solidFill>
              <a:sysClr val="windowText" lastClr="000000"/>
            </a:solidFill>
            <a:latin typeface="+mj-lt"/>
          </a:endParaRPr>
        </a:p>
        <a:p>
          <a:pPr algn="l"/>
          <a:r>
            <a:rPr kumimoji="1" lang="ja-JP" altLang="en-US" sz="1600" b="0">
              <a:solidFill>
                <a:sysClr val="windowText" lastClr="000000"/>
              </a:solidFill>
              <a:latin typeface="+mj-lt"/>
            </a:rPr>
            <a:t>売上高</a:t>
          </a:r>
          <a:r>
            <a:rPr kumimoji="1" lang="ja-JP" altLang="en-US" sz="1600" b="0" baseline="0">
              <a:solidFill>
                <a:sysClr val="windowText" lastClr="000000"/>
              </a:solidFill>
              <a:latin typeface="+mj-lt"/>
            </a:rPr>
            <a:t> </a:t>
          </a:r>
          <a:r>
            <a:rPr kumimoji="1" lang="ja-JP" altLang="en-US" sz="1600" b="0">
              <a:solidFill>
                <a:sysClr val="windowText" lastClr="000000"/>
              </a:solidFill>
              <a:latin typeface="+mj-lt"/>
            </a:rPr>
            <a:t>｜ </a:t>
          </a:r>
          <a:r>
            <a:rPr lang="ja-JP" altLang="en-US" sz="1600" b="1">
              <a:solidFill>
                <a:schemeClr val="accent1"/>
              </a:solidFill>
              <a:latin typeface="+mj-lt"/>
              <a:ea typeface="+mn-ea"/>
              <a:cs typeface="+mn-cs"/>
            </a:rPr>
            <a:t>★</a:t>
          </a:r>
          <a:r>
            <a:rPr lang="ja-JP" altLang="ja-JP" sz="1600" b="1">
              <a:solidFill>
                <a:schemeClr val="accent1"/>
              </a:solidFill>
              <a:latin typeface="+mj-lt"/>
            </a:rPr>
            <a:t>売上（収入）金額（①）</a:t>
          </a:r>
          <a:endParaRPr kumimoji="1" lang="ja-JP" altLang="en-US" sz="1600" b="1">
            <a:solidFill>
              <a:schemeClr val="accent1"/>
            </a:solidFill>
            <a:latin typeface="+mj-lt"/>
          </a:endParaRPr>
        </a:p>
        <a:p>
          <a:pPr algn="l"/>
          <a:r>
            <a:rPr kumimoji="1" lang="ja-JP" altLang="en-US" sz="1600" b="0">
              <a:solidFill>
                <a:sysClr val="windowText" lastClr="000000"/>
              </a:solidFill>
              <a:latin typeface="+mj-lt"/>
            </a:rPr>
            <a:t>　 既存事業の売上高 ｜ </a:t>
          </a:r>
          <a:r>
            <a:rPr lang="ja-JP" altLang="ja-JP" sz="1600" b="1">
              <a:solidFill>
                <a:schemeClr val="accent1"/>
              </a:solidFill>
              <a:latin typeface="+mj-lt"/>
            </a:rPr>
            <a:t>売上（収入）金額（①）のうち既存事業分</a:t>
          </a:r>
          <a:endParaRPr kumimoji="1" lang="ja-JP" altLang="en-US" sz="1600" b="1">
            <a:solidFill>
              <a:schemeClr val="accent1"/>
            </a:solidFill>
            <a:latin typeface="+mj-lt"/>
          </a:endParaRPr>
        </a:p>
        <a:p>
          <a:pPr algn="l"/>
          <a:r>
            <a:rPr kumimoji="1" lang="ja-JP" altLang="en-US" sz="1600" b="0">
              <a:solidFill>
                <a:sysClr val="windowText" lastClr="000000"/>
              </a:solidFill>
              <a:latin typeface="+mj-lt"/>
            </a:rPr>
            <a:t>　 補助事業の売上高 ｜ </a:t>
          </a:r>
          <a:r>
            <a:rPr lang="ja-JP" altLang="ja-JP" sz="1600" b="1">
              <a:solidFill>
                <a:schemeClr val="accent1"/>
              </a:solidFill>
              <a:latin typeface="+mj-lt"/>
            </a:rPr>
            <a:t>売上（収入）金額（①）のうち補助事業分</a:t>
          </a:r>
          <a:endParaRPr kumimoji="1" lang="ja-JP" altLang="en-US" sz="1600" b="1">
            <a:solidFill>
              <a:schemeClr val="accent1"/>
            </a:solidFill>
            <a:latin typeface="+mj-lt"/>
          </a:endParaRPr>
        </a:p>
        <a:p>
          <a:pPr algn="l"/>
          <a:endParaRPr kumimoji="1" lang="en-US" altLang="ja-JP" sz="1600" b="0">
            <a:solidFill>
              <a:sysClr val="windowText" lastClr="000000"/>
            </a:solidFill>
            <a:latin typeface="+mj-lt"/>
          </a:endParaRPr>
        </a:p>
        <a:p>
          <a:pPr algn="l"/>
          <a:r>
            <a:rPr kumimoji="1" lang="ja-JP" altLang="en-US" sz="1600" b="0">
              <a:solidFill>
                <a:sysClr val="windowText" lastClr="000000"/>
              </a:solidFill>
              <a:latin typeface="+mj-lt"/>
            </a:rPr>
            <a:t>売上原価 ｜ </a:t>
          </a:r>
          <a:r>
            <a:rPr lang="ja-JP" altLang="en-US" sz="1600" b="1">
              <a:solidFill>
                <a:schemeClr val="accent1"/>
              </a:solidFill>
              <a:latin typeface="+mj-lt"/>
              <a:ea typeface="+mn-ea"/>
              <a:cs typeface="+mn-cs"/>
            </a:rPr>
            <a:t>★</a:t>
          </a:r>
          <a:r>
            <a:rPr lang="ja-JP" altLang="ja-JP" sz="1600" b="1">
              <a:solidFill>
                <a:schemeClr val="accent1"/>
              </a:solidFill>
              <a:latin typeface="+mj-lt"/>
            </a:rPr>
            <a:t>差引原価（⑥）</a:t>
          </a:r>
          <a:endParaRPr kumimoji="1" lang="ja-JP" altLang="en-US" sz="1600" b="1">
            <a:solidFill>
              <a:schemeClr val="accent1"/>
            </a:solidFill>
            <a:latin typeface="+mj-lt"/>
          </a:endParaRPr>
        </a:p>
        <a:p>
          <a:pPr algn="l"/>
          <a:r>
            <a:rPr kumimoji="1" lang="ja-JP" altLang="en-US" sz="1600" b="0">
              <a:solidFill>
                <a:sysClr val="windowText" lastClr="000000"/>
              </a:solidFill>
              <a:latin typeface="+mj-lt"/>
            </a:rPr>
            <a:t>　 うち 労務費 ｜ </a:t>
          </a:r>
          <a:r>
            <a:rPr lang="ja-JP" altLang="en-US" sz="1600" b="1">
              <a:solidFill>
                <a:schemeClr val="accent1"/>
              </a:solidFill>
              <a:latin typeface="+mj-lt"/>
              <a:ea typeface="+mn-ea"/>
              <a:cs typeface="+mn-cs"/>
            </a:rPr>
            <a:t>ー</a:t>
          </a:r>
          <a:endParaRPr lang="en-US" altLang="ja-JP" sz="1600" b="1">
            <a:solidFill>
              <a:schemeClr val="accent1"/>
            </a:solidFill>
            <a:latin typeface="+mj-lt"/>
            <a:ea typeface="+mn-ea"/>
            <a:cs typeface="+mn-cs"/>
          </a:endParaRPr>
        </a:p>
        <a:p>
          <a:pPr algn="l"/>
          <a:r>
            <a:rPr kumimoji="1" lang="ja-JP" altLang="en-US" sz="1600" b="0">
              <a:solidFill>
                <a:sysClr val="windowText" lastClr="000000"/>
              </a:solidFill>
              <a:latin typeface="+mj-lt"/>
            </a:rPr>
            <a:t>　 うち 減価償却費 ｜ </a:t>
          </a:r>
          <a:r>
            <a:rPr lang="ja-JP" altLang="en-US" sz="1600" b="1">
              <a:solidFill>
                <a:schemeClr val="accent1"/>
              </a:solidFill>
              <a:latin typeface="+mj-lt"/>
              <a:ea typeface="+mn-ea"/>
              <a:cs typeface="+mn-cs"/>
            </a:rPr>
            <a:t>★</a:t>
          </a:r>
          <a:r>
            <a:rPr lang="ja-JP" altLang="en-US" sz="1600" b="1">
              <a:solidFill>
                <a:schemeClr val="accent1"/>
              </a:solidFill>
              <a:latin typeface="+mj-lt"/>
            </a:rPr>
            <a:t>仕入金額（③）のうち減価償却費算入分</a:t>
          </a:r>
          <a:endParaRPr kumimoji="1" lang="ja-JP" altLang="en-US" sz="1600" b="1">
            <a:solidFill>
              <a:schemeClr val="accent1"/>
            </a:solidFill>
            <a:latin typeface="+mj-lt"/>
          </a:endParaRPr>
        </a:p>
        <a:p>
          <a:pPr algn="l"/>
          <a:r>
            <a:rPr kumimoji="1" lang="ja-JP" altLang="en-US" sz="1600" b="0">
              <a:solidFill>
                <a:sysClr val="windowText" lastClr="000000"/>
              </a:solidFill>
              <a:latin typeface="+mj-lt"/>
            </a:rPr>
            <a:t>　 既存事業の売上原価 ｜ </a:t>
          </a:r>
          <a:r>
            <a:rPr lang="ja-JP" altLang="ja-JP" sz="1600" b="1">
              <a:solidFill>
                <a:schemeClr val="accent1"/>
              </a:solidFill>
              <a:latin typeface="+mj-lt"/>
            </a:rPr>
            <a:t>差引原価（⑥）のうち既存事業分</a:t>
          </a:r>
          <a:endParaRPr kumimoji="1" lang="ja-JP" altLang="en-US" sz="1600" b="1">
            <a:solidFill>
              <a:schemeClr val="accent1"/>
            </a:solidFill>
            <a:latin typeface="+mj-lt"/>
          </a:endParaRPr>
        </a:p>
        <a:p>
          <a:pPr algn="l"/>
          <a:r>
            <a:rPr kumimoji="1" lang="ja-JP" altLang="en-US" sz="1600" b="0">
              <a:solidFill>
                <a:sysClr val="windowText" lastClr="000000"/>
              </a:solidFill>
              <a:latin typeface="+mj-lt"/>
            </a:rPr>
            <a:t>　 　 うち 既存事業の減価償却費 ｜ </a:t>
          </a:r>
          <a:r>
            <a:rPr lang="ja-JP" altLang="en-US" sz="1600" b="1">
              <a:solidFill>
                <a:schemeClr val="accent1"/>
              </a:solidFill>
              <a:latin typeface="+mj-lt"/>
            </a:rPr>
            <a:t>仕入金額（③）の既存事業・減価償却費算入分</a:t>
          </a:r>
          <a:endParaRPr kumimoji="1" lang="ja-JP" altLang="en-US" sz="1600" b="1">
            <a:solidFill>
              <a:schemeClr val="accent1"/>
            </a:solidFill>
            <a:latin typeface="+mj-lt"/>
          </a:endParaRPr>
        </a:p>
        <a:p>
          <a:pPr algn="l"/>
          <a:r>
            <a:rPr kumimoji="1" lang="ja-JP" altLang="en-US" sz="1600" b="0">
              <a:solidFill>
                <a:sysClr val="windowText" lastClr="000000"/>
              </a:solidFill>
              <a:latin typeface="+mj-lt"/>
            </a:rPr>
            <a:t>　 補助事業の売上原価 ｜ </a:t>
          </a:r>
          <a:r>
            <a:rPr lang="ja-JP" altLang="ja-JP" sz="1600" b="1">
              <a:solidFill>
                <a:schemeClr val="accent1"/>
              </a:solidFill>
              <a:latin typeface="+mj-lt"/>
              <a:ea typeface="+mn-ea"/>
              <a:cs typeface="+mn-cs"/>
            </a:rPr>
            <a:t>差引原価（⑥）のうち補助事業分</a:t>
          </a:r>
          <a:endParaRPr lang="ja-JP" altLang="en-US" sz="1600" b="1">
            <a:solidFill>
              <a:schemeClr val="accent1"/>
            </a:solidFill>
            <a:latin typeface="+mj-lt"/>
            <a:ea typeface="+mn-ea"/>
            <a:cs typeface="+mn-cs"/>
          </a:endParaRPr>
        </a:p>
        <a:p>
          <a:pPr algn="l"/>
          <a:r>
            <a:rPr kumimoji="1" lang="ja-JP" altLang="en-US" sz="1600" b="0">
              <a:solidFill>
                <a:sysClr val="windowText" lastClr="000000"/>
              </a:solidFill>
              <a:latin typeface="+mj-lt"/>
            </a:rPr>
            <a:t>　 　 うち 補助事業の減価償却費 ｜ </a:t>
          </a:r>
          <a:r>
            <a:rPr lang="ja-JP" altLang="en-US" sz="1600" b="1">
              <a:solidFill>
                <a:schemeClr val="accent1"/>
              </a:solidFill>
              <a:latin typeface="+mj-lt"/>
              <a:ea typeface="+mn-ea"/>
              <a:cs typeface="+mn-cs"/>
            </a:rPr>
            <a:t>仕入金額（③）の補助事業・減価償却費算入分</a:t>
          </a:r>
        </a:p>
        <a:p>
          <a:pPr algn="l"/>
          <a:endParaRPr kumimoji="1" lang="en-US" altLang="ja-JP" sz="1600" b="0">
            <a:solidFill>
              <a:sysClr val="windowText" lastClr="000000"/>
            </a:solidFill>
            <a:latin typeface="+mj-lt"/>
          </a:endParaRPr>
        </a:p>
        <a:p>
          <a:pPr algn="l"/>
          <a:r>
            <a:rPr kumimoji="1" lang="ja-JP" altLang="en-US" sz="1600" b="0">
              <a:solidFill>
                <a:sysClr val="windowText" lastClr="000000"/>
              </a:solidFill>
              <a:latin typeface="+mj-lt"/>
            </a:rPr>
            <a:t>売上総利益 </a:t>
          </a:r>
          <a:r>
            <a:rPr kumimoji="1" lang="en-US" altLang="ja-JP" sz="1600" b="0">
              <a:solidFill>
                <a:sysClr val="windowText" lastClr="000000"/>
              </a:solidFill>
              <a:latin typeface="+mj-lt"/>
            </a:rPr>
            <a:t>(</a:t>
          </a:r>
          <a:r>
            <a:rPr kumimoji="1" lang="ja-JP" altLang="en-US" sz="1600" b="0">
              <a:solidFill>
                <a:sysClr val="windowText" lastClr="000000"/>
              </a:solidFill>
              <a:latin typeface="+mj-lt"/>
            </a:rPr>
            <a:t>売上高 </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売上原価</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 </a:t>
          </a:r>
          <a:r>
            <a:rPr lang="ja-JP" altLang="en-US" sz="1600" b="1">
              <a:solidFill>
                <a:schemeClr val="accent1"/>
              </a:solidFill>
              <a:latin typeface="+mj-lt"/>
              <a:ea typeface="+mn-ea"/>
              <a:cs typeface="+mn-cs"/>
            </a:rPr>
            <a:t>★</a:t>
          </a:r>
          <a:r>
            <a:rPr lang="ja-JP" altLang="ja-JP" sz="1600" b="1">
              <a:solidFill>
                <a:schemeClr val="accent1"/>
              </a:solidFill>
              <a:latin typeface="+mj-lt"/>
              <a:ea typeface="+mn-ea"/>
              <a:cs typeface="+mn-cs"/>
            </a:rPr>
            <a:t>差引金額（⑦）</a:t>
          </a:r>
          <a:endParaRPr lang="en-US" altLang="ja-JP" sz="1600" b="1">
            <a:solidFill>
              <a:schemeClr val="accent1"/>
            </a:solidFill>
            <a:latin typeface="+mj-lt"/>
            <a:ea typeface="+mn-ea"/>
            <a:cs typeface="+mn-cs"/>
          </a:endParaRPr>
        </a:p>
        <a:p>
          <a:pPr algn="l"/>
          <a:r>
            <a:rPr kumimoji="1" lang="ja-JP" altLang="en-US" sz="1600" b="0">
              <a:solidFill>
                <a:sysClr val="windowText" lastClr="000000"/>
              </a:solidFill>
              <a:latin typeface="+mj-lt"/>
            </a:rPr>
            <a:t>　 うち 補助事業の売上総利益 ｜</a:t>
          </a:r>
          <a:r>
            <a:rPr lang="ja-JP" altLang="en-US" sz="1600" b="1">
              <a:solidFill>
                <a:schemeClr val="accent1"/>
              </a:solidFill>
              <a:latin typeface="+mj-lt"/>
              <a:ea typeface="+mn-ea"/>
              <a:cs typeface="+mn-cs"/>
            </a:rPr>
            <a:t>★</a:t>
          </a:r>
          <a:r>
            <a:rPr kumimoji="1" lang="ja-JP" altLang="en-US" sz="1600" b="0">
              <a:solidFill>
                <a:sysClr val="windowText" lastClr="000000"/>
              </a:solidFill>
              <a:latin typeface="+mj-lt"/>
            </a:rPr>
            <a:t> </a:t>
          </a:r>
          <a:r>
            <a:rPr lang="ja-JP" altLang="ja-JP" sz="1600" b="1">
              <a:solidFill>
                <a:schemeClr val="accent1"/>
              </a:solidFill>
              <a:latin typeface="+mj-lt"/>
              <a:ea typeface="+mn-ea"/>
              <a:cs typeface="+mn-cs"/>
            </a:rPr>
            <a:t>差引金額（⑦）のうち補助事業分</a:t>
          </a:r>
          <a:endParaRPr lang="ja-JP" altLang="en-US" sz="1600" b="1">
            <a:solidFill>
              <a:schemeClr val="accent1"/>
            </a:solidFill>
            <a:latin typeface="+mj-lt"/>
            <a:ea typeface="+mn-ea"/>
            <a:cs typeface="+mn-cs"/>
          </a:endParaRPr>
        </a:p>
        <a:p>
          <a:pPr algn="l"/>
          <a:endParaRPr kumimoji="1" lang="en-US" altLang="ja-JP" sz="1600" b="0">
            <a:solidFill>
              <a:sysClr val="windowText" lastClr="000000"/>
            </a:solidFill>
            <a:latin typeface="+mj-lt"/>
          </a:endParaRPr>
        </a:p>
        <a:p>
          <a:pPr algn="l"/>
          <a:r>
            <a:rPr kumimoji="1" lang="ja-JP" altLang="en-US" sz="1600" b="0">
              <a:solidFill>
                <a:sysClr val="windowText" lastClr="000000"/>
              </a:solidFill>
              <a:latin typeface="+mj-lt"/>
            </a:rPr>
            <a:t>販売費及び一般管理費 ｜ </a:t>
          </a:r>
          <a:r>
            <a:rPr lang="ja-JP" altLang="en-US" sz="1600" b="1">
              <a:solidFill>
                <a:schemeClr val="accent1"/>
              </a:solidFill>
              <a:latin typeface="+mj-lt"/>
              <a:ea typeface="+mn-ea"/>
              <a:cs typeface="+mn-cs"/>
            </a:rPr>
            <a:t>★</a:t>
          </a:r>
          <a:r>
            <a:rPr lang="ja-JP" altLang="ja-JP" sz="1600" b="1">
              <a:solidFill>
                <a:schemeClr val="accent1"/>
              </a:solidFill>
              <a:latin typeface="+mj-lt"/>
              <a:ea typeface="+mn-ea"/>
              <a:cs typeface="+mn-cs"/>
            </a:rPr>
            <a:t>計（㉜）</a:t>
          </a:r>
          <a:r>
            <a:rPr lang="ja-JP" altLang="en-US" sz="1600" b="1">
              <a:solidFill>
                <a:schemeClr val="accent1"/>
              </a:solidFill>
              <a:latin typeface="+mj-lt"/>
              <a:ea typeface="+mn-ea"/>
              <a:cs typeface="+mn-cs"/>
            </a:rPr>
            <a:t>⁻ 利子割引料（㉒）＋専従者給与（㊳）＋貸倒引当金繰入（㉞）</a:t>
          </a:r>
          <a:r>
            <a:rPr lang="en-US" altLang="ja-JP" sz="1600" b="1">
              <a:solidFill>
                <a:sysClr val="windowText" lastClr="000000"/>
              </a:solidFill>
              <a:latin typeface="+mj-lt"/>
            </a:rPr>
            <a:t>*2</a:t>
          </a:r>
          <a:endParaRPr kumimoji="1" lang="ja-JP" altLang="en-US" sz="1600" b="1">
            <a:solidFill>
              <a:sysClr val="windowText" lastClr="000000"/>
            </a:solidFill>
            <a:latin typeface="+mj-lt"/>
          </a:endParaRPr>
        </a:p>
        <a:p>
          <a:pPr algn="l"/>
          <a:r>
            <a:rPr kumimoji="1" lang="ja-JP" altLang="en-US" sz="1600" b="0">
              <a:solidFill>
                <a:sysClr val="windowText" lastClr="000000"/>
              </a:solidFill>
              <a:latin typeface="+mj-lt"/>
            </a:rPr>
            <a:t>　 うち 人件費 ｜ </a:t>
          </a:r>
          <a:r>
            <a:rPr lang="ja-JP" altLang="ja-JP" sz="1600" b="1">
              <a:solidFill>
                <a:schemeClr val="accent1"/>
              </a:solidFill>
              <a:latin typeface="+mj-lt"/>
              <a:ea typeface="+mn-ea"/>
              <a:cs typeface="+mn-cs"/>
            </a:rPr>
            <a:t>福利厚生費（⑲）＋給料賃金（⑳）</a:t>
          </a:r>
          <a:r>
            <a:rPr lang="ja-JP" altLang="en-US" sz="1600" b="1">
              <a:solidFill>
                <a:schemeClr val="accent1"/>
              </a:solidFill>
              <a:latin typeface="+mj-lt"/>
              <a:ea typeface="+mn-ea"/>
              <a:cs typeface="+mn-cs"/>
            </a:rPr>
            <a:t>＋専従者給与（㊳）</a:t>
          </a:r>
          <a:endParaRPr lang="en-US" altLang="ja-JP" sz="1600" b="1">
            <a:solidFill>
              <a:schemeClr val="accent1"/>
            </a:solidFill>
            <a:latin typeface="+mj-lt"/>
            <a:ea typeface="+mn-ea"/>
            <a:cs typeface="+mn-cs"/>
          </a:endParaRPr>
        </a:p>
        <a:p>
          <a:pPr algn="l"/>
          <a:r>
            <a:rPr kumimoji="1" lang="ja-JP" altLang="en-US" sz="1600" b="0">
              <a:solidFill>
                <a:sysClr val="windowText" lastClr="000000"/>
              </a:solidFill>
              <a:latin typeface="+mj-lt"/>
            </a:rPr>
            <a:t>　 うち 減価償却費 </a:t>
          </a:r>
          <a:r>
            <a:rPr lang="ja-JP" altLang="en-US" sz="1600" b="1">
              <a:solidFill>
                <a:schemeClr val="accent1"/>
              </a:solidFill>
              <a:latin typeface="+mj-lt"/>
              <a:ea typeface="+mn-ea"/>
              <a:cs typeface="+mn-cs"/>
            </a:rPr>
            <a:t>｜ ★</a:t>
          </a:r>
          <a:r>
            <a:rPr lang="ja-JP" altLang="ja-JP" sz="1600" b="1">
              <a:solidFill>
                <a:schemeClr val="accent1"/>
              </a:solidFill>
              <a:latin typeface="+mj-lt"/>
              <a:ea typeface="+mn-ea"/>
              <a:cs typeface="+mn-cs"/>
            </a:rPr>
            <a:t>減価償却費（⑱）</a:t>
          </a:r>
          <a:endParaRPr lang="ja-JP" altLang="en-US" sz="1600" b="1">
            <a:solidFill>
              <a:schemeClr val="accent1"/>
            </a:solidFill>
            <a:latin typeface="+mj-lt"/>
            <a:ea typeface="+mn-ea"/>
            <a:cs typeface="+mn-cs"/>
          </a:endParaRPr>
        </a:p>
        <a:p>
          <a:pPr algn="l"/>
          <a:r>
            <a:rPr kumimoji="1" lang="ja-JP" altLang="en-US" sz="1600" b="0">
              <a:solidFill>
                <a:sysClr val="windowText" lastClr="000000"/>
              </a:solidFill>
              <a:latin typeface="+mj-lt"/>
            </a:rPr>
            <a:t>　 うち 研究開発費 ｜ </a:t>
          </a:r>
          <a:r>
            <a:rPr lang="ja-JP" altLang="en-US" sz="1600" b="1">
              <a:solidFill>
                <a:schemeClr val="accent1"/>
              </a:solidFill>
              <a:latin typeface="+mj-lt"/>
              <a:ea typeface="+mn-ea"/>
              <a:cs typeface="+mn-cs"/>
            </a:rPr>
            <a:t>ー</a:t>
          </a:r>
        </a:p>
        <a:p>
          <a:pPr algn="l"/>
          <a:r>
            <a:rPr kumimoji="1" lang="ja-JP" altLang="en-US" sz="1600" b="0">
              <a:solidFill>
                <a:sysClr val="windowText" lastClr="000000"/>
              </a:solidFill>
              <a:latin typeface="+mj-lt"/>
            </a:rPr>
            <a:t>　 うち 能力開発費 ｜ </a:t>
          </a:r>
          <a:r>
            <a:rPr lang="ja-JP" altLang="en-US" sz="1600" b="1">
              <a:solidFill>
                <a:schemeClr val="accent1"/>
              </a:solidFill>
              <a:latin typeface="+mj-lt"/>
              <a:ea typeface="+mn-ea"/>
              <a:cs typeface="+mn-cs"/>
            </a:rPr>
            <a:t>ー</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a:solidFill>
                <a:sysClr val="windowText" lastClr="000000"/>
              </a:solidFill>
              <a:latin typeface="+mj-lt"/>
            </a:rPr>
            <a:t>　 既存事業の販売費及び一般管理費 ｜ </a:t>
          </a:r>
          <a:r>
            <a:rPr lang="ja-JP" altLang="en-US" sz="1600" b="1">
              <a:solidFill>
                <a:schemeClr val="accent1"/>
              </a:solidFill>
              <a:latin typeface="+mj-lt"/>
              <a:ea typeface="+mn-ea"/>
              <a:cs typeface="+mn-cs"/>
            </a:rPr>
            <a:t>上記販売費及び一般管理費</a:t>
          </a:r>
          <a:r>
            <a:rPr lang="ja-JP" altLang="ja-JP" sz="1600" b="1">
              <a:solidFill>
                <a:schemeClr val="accent1"/>
              </a:solidFill>
              <a:latin typeface="+mj-lt"/>
              <a:ea typeface="+mn-ea"/>
              <a:cs typeface="+mn-cs"/>
            </a:rPr>
            <a:t>のうち既存事業分</a:t>
          </a:r>
          <a:endParaRPr lang="ja-JP" altLang="en-US" sz="1600" b="1">
            <a:solidFill>
              <a:schemeClr val="accent1"/>
            </a:solidFill>
            <a:latin typeface="+mj-lt"/>
            <a:ea typeface="+mn-ea"/>
            <a:cs typeface="+mn-cs"/>
          </a:endParaRPr>
        </a:p>
        <a:p>
          <a:pPr algn="l"/>
          <a:r>
            <a:rPr kumimoji="1" lang="ja-JP" altLang="en-US" sz="1600" b="0">
              <a:solidFill>
                <a:sysClr val="windowText" lastClr="000000"/>
              </a:solidFill>
              <a:latin typeface="+mj-lt"/>
            </a:rPr>
            <a:t>　 　 うち 既存事業の減価償却費 ｜ </a:t>
          </a:r>
          <a:r>
            <a:rPr lang="ja-JP" altLang="ja-JP" sz="1600" b="1">
              <a:solidFill>
                <a:schemeClr val="accent1"/>
              </a:solidFill>
              <a:latin typeface="+mj-lt"/>
              <a:ea typeface="+mn-ea"/>
              <a:cs typeface="+mn-cs"/>
            </a:rPr>
            <a:t>減価償却費（⑱）のうち既存事業分</a:t>
          </a:r>
          <a:endParaRPr lang="ja-JP" altLang="en-US" sz="1600" b="1">
            <a:solidFill>
              <a:schemeClr val="accent1"/>
            </a:solidFill>
            <a:latin typeface="+mj-lt"/>
            <a:ea typeface="+mn-ea"/>
            <a:cs typeface="+mn-cs"/>
          </a:endParaRPr>
        </a:p>
        <a:p>
          <a:pPr algn="l"/>
          <a:r>
            <a:rPr kumimoji="1" lang="ja-JP" altLang="en-US" sz="1600" b="0">
              <a:solidFill>
                <a:sysClr val="windowText" lastClr="000000"/>
              </a:solidFill>
              <a:latin typeface="+mj-lt"/>
            </a:rPr>
            <a:t>　 補助事業の販売費及び一般管理費 ｜ </a:t>
          </a:r>
          <a:r>
            <a:rPr lang="ja-JP" altLang="ja-JP" sz="1600" b="1">
              <a:solidFill>
                <a:schemeClr val="accent1"/>
              </a:solidFill>
              <a:latin typeface="+mj-lt"/>
              <a:ea typeface="+mn-ea"/>
              <a:cs typeface="+mn-cs"/>
            </a:rPr>
            <a:t>上記販売費及び一般管理費のうち補助事業分</a:t>
          </a:r>
          <a:endParaRPr lang="ja-JP" altLang="en-US" sz="1600" b="1">
            <a:solidFill>
              <a:schemeClr val="accent1"/>
            </a:solidFill>
            <a:latin typeface="+mj-lt"/>
            <a:ea typeface="+mn-ea"/>
            <a:cs typeface="+mn-cs"/>
          </a:endParaRPr>
        </a:p>
        <a:p>
          <a:pPr algn="l"/>
          <a:r>
            <a:rPr kumimoji="1" lang="ja-JP" altLang="en-US" sz="1600" b="0">
              <a:solidFill>
                <a:sysClr val="windowText" lastClr="000000"/>
              </a:solidFill>
              <a:latin typeface="+mj-lt"/>
            </a:rPr>
            <a:t>　 　 うち 補助事業の減価償却費 ｜ </a:t>
          </a:r>
          <a:r>
            <a:rPr lang="ja-JP" altLang="ja-JP" sz="1600" b="1">
              <a:solidFill>
                <a:schemeClr val="accent1"/>
              </a:solidFill>
              <a:latin typeface="+mj-lt"/>
              <a:ea typeface="+mn-ea"/>
              <a:cs typeface="+mn-cs"/>
            </a:rPr>
            <a:t>減価償却費（⑱）のうち補助事業分</a:t>
          </a:r>
          <a:endParaRPr lang="en-US" altLang="ja-JP" sz="1600" b="1">
            <a:solidFill>
              <a:schemeClr val="accent1"/>
            </a:solidFill>
            <a:latin typeface="+mj-lt"/>
            <a:ea typeface="+mn-ea"/>
            <a:cs typeface="+mn-cs"/>
          </a:endParaRPr>
        </a:p>
        <a:p>
          <a:pPr algn="l"/>
          <a:endParaRPr kumimoji="1" lang="ja-JP" altLang="en-US" sz="1600" b="0">
            <a:solidFill>
              <a:sysClr val="windowText" lastClr="000000"/>
            </a:solidFill>
            <a:latin typeface="+mj-lt"/>
          </a:endParaRPr>
        </a:p>
        <a:p>
          <a:pPr algn="l"/>
          <a:r>
            <a:rPr kumimoji="1" lang="ja-JP" altLang="en-US" sz="1600" b="0">
              <a:solidFill>
                <a:sysClr val="windowText" lastClr="000000"/>
              </a:solidFill>
              <a:latin typeface="+mj-lt"/>
            </a:rPr>
            <a:t>営業利益 </a:t>
          </a:r>
          <a:r>
            <a:rPr kumimoji="1" lang="en-US" altLang="ja-JP" sz="1600" b="0">
              <a:solidFill>
                <a:sysClr val="windowText" lastClr="000000"/>
              </a:solidFill>
              <a:latin typeface="+mj-lt"/>
            </a:rPr>
            <a:t>(</a:t>
          </a:r>
          <a:r>
            <a:rPr kumimoji="1" lang="ja-JP" altLang="en-US" sz="1600" b="0">
              <a:solidFill>
                <a:sysClr val="windowText" lastClr="000000"/>
              </a:solidFill>
              <a:latin typeface="+mj-lt"/>
            </a:rPr>
            <a:t>売上総利益 </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販売費及び一般管理費</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 </a:t>
          </a:r>
          <a:r>
            <a:rPr lang="ja-JP" altLang="en-US" sz="1600" b="1">
              <a:solidFill>
                <a:schemeClr val="accent1"/>
              </a:solidFill>
              <a:latin typeface="+mj-lt"/>
              <a:ea typeface="+mn-ea"/>
              <a:cs typeface="+mn-cs"/>
            </a:rPr>
            <a:t>★</a:t>
          </a:r>
          <a:endParaRPr kumimoji="1" lang="en-US" altLang="ja-JP" sz="1600" b="1">
            <a:solidFill>
              <a:srgbClr val="FF0000"/>
            </a:solidFill>
            <a:latin typeface="+mj-lt"/>
          </a:endParaRPr>
        </a:p>
        <a:p>
          <a:pPr algn="l"/>
          <a:r>
            <a:rPr kumimoji="1" lang="ja-JP" altLang="en-US" sz="1600" b="0">
              <a:solidFill>
                <a:sysClr val="windowText" lastClr="000000"/>
              </a:solidFill>
              <a:latin typeface="+mj-lt"/>
            </a:rPr>
            <a:t>　 既存事業の営業利益 ｜ </a:t>
          </a:r>
          <a:r>
            <a:rPr lang="ja-JP" altLang="en-US" sz="1600" b="1">
              <a:solidFill>
                <a:schemeClr val="accent1"/>
              </a:solidFill>
              <a:latin typeface="+mj-lt"/>
              <a:ea typeface="+mn-ea"/>
              <a:cs typeface="+mn-cs"/>
            </a:rPr>
            <a:t>★上記のうち既存事業分</a:t>
          </a:r>
        </a:p>
        <a:p>
          <a:pPr algn="l"/>
          <a:r>
            <a:rPr kumimoji="1" lang="ja-JP" altLang="en-US" sz="1600" b="0">
              <a:solidFill>
                <a:sysClr val="windowText" lastClr="000000"/>
              </a:solidFill>
              <a:latin typeface="+mj-lt"/>
            </a:rPr>
            <a:t>　 補助事業の営業利益 ｜</a:t>
          </a:r>
          <a:r>
            <a:rPr lang="ja-JP" altLang="en-US" sz="1600" b="1">
              <a:solidFill>
                <a:schemeClr val="accent1"/>
              </a:solidFill>
              <a:latin typeface="+mj-lt"/>
              <a:ea typeface="+mn-ea"/>
              <a:cs typeface="+mn-cs"/>
            </a:rPr>
            <a:t> ★</a:t>
          </a:r>
          <a:r>
            <a:rPr lang="ja-JP" altLang="ja-JP" sz="1600" b="1">
              <a:solidFill>
                <a:schemeClr val="accent1"/>
              </a:solidFill>
              <a:latin typeface="+mj-lt"/>
              <a:ea typeface="+mn-ea"/>
              <a:cs typeface="+mn-cs"/>
            </a:rPr>
            <a:t>上記のうち補助事業分</a:t>
          </a:r>
          <a:endParaRPr lang="ja-JP" altLang="en-US" sz="1600" b="1">
            <a:solidFill>
              <a:schemeClr val="accent1"/>
            </a:solidFill>
            <a:latin typeface="+mj-lt"/>
            <a:ea typeface="+mn-ea"/>
            <a:cs typeface="+mn-cs"/>
          </a:endParaRPr>
        </a:p>
        <a:p>
          <a:pPr algn="l"/>
          <a:r>
            <a:rPr kumimoji="1" lang="ja-JP" altLang="en-US" sz="1600" b="0">
              <a:solidFill>
                <a:sysClr val="windowText" lastClr="000000"/>
              </a:solidFill>
              <a:latin typeface="+mj-lt"/>
            </a:rPr>
            <a:t>営業外収益 ｜ </a:t>
          </a:r>
          <a:r>
            <a:rPr lang="ja-JP" altLang="ja-JP" sz="1600" b="1">
              <a:solidFill>
                <a:schemeClr val="accent1"/>
              </a:solidFill>
              <a:latin typeface="+mj-lt"/>
              <a:ea typeface="+mn-ea"/>
              <a:cs typeface="+mn-cs"/>
            </a:rPr>
            <a:t>貸倒引当金繰戻（㊴）</a:t>
          </a:r>
          <a:r>
            <a:rPr lang="ja-JP" altLang="en-US" sz="1600" b="1">
              <a:solidFill>
                <a:schemeClr val="accent1"/>
              </a:solidFill>
              <a:latin typeface="+mj-lt"/>
              <a:ea typeface="+mn-ea"/>
              <a:cs typeface="+mn-cs"/>
            </a:rPr>
            <a:t>　</a:t>
          </a:r>
          <a:r>
            <a:rPr lang="ja-JP" altLang="en-US" sz="1600" b="1">
              <a:solidFill>
                <a:sysClr val="windowText" lastClr="000000"/>
              </a:solidFill>
              <a:latin typeface="+mj-lt"/>
              <a:ea typeface="+mn-ea"/>
              <a:cs typeface="+mn-cs"/>
            </a:rPr>
            <a:t>*</a:t>
          </a:r>
          <a:r>
            <a:rPr lang="en-US" altLang="ja-JP" sz="1600" b="1">
              <a:solidFill>
                <a:sysClr val="windowText" lastClr="000000"/>
              </a:solidFill>
              <a:latin typeface="+mj-lt"/>
              <a:ea typeface="+mn-ea"/>
              <a:cs typeface="+mn-cs"/>
            </a:rPr>
            <a:t>1 </a:t>
          </a:r>
          <a:endParaRPr kumimoji="1" lang="ja-JP" altLang="en-US" sz="1600" b="1">
            <a:solidFill>
              <a:sysClr val="windowText" lastClr="000000"/>
            </a:solidFill>
            <a:latin typeface="+mj-lt"/>
          </a:endParaRPr>
        </a:p>
        <a:p>
          <a:pPr algn="l"/>
          <a:r>
            <a:rPr kumimoji="1" lang="ja-JP" altLang="en-US" sz="1600" b="0">
              <a:solidFill>
                <a:sysClr val="windowText" lastClr="000000"/>
              </a:solidFill>
              <a:latin typeface="+mj-lt"/>
            </a:rPr>
            <a:t>営業外費用 ｜ </a:t>
          </a:r>
          <a:r>
            <a:rPr lang="ja-JP" altLang="ja-JP" sz="1600" b="1">
              <a:solidFill>
                <a:schemeClr val="accent1"/>
              </a:solidFill>
              <a:latin typeface="+mj-lt"/>
              <a:ea typeface="+mn-ea"/>
              <a:cs typeface="+mn-cs"/>
            </a:rPr>
            <a:t>利子割引料（㉒）＋貸倒引当金繰入（㉞）</a:t>
          </a:r>
          <a:r>
            <a:rPr lang="en-US" altLang="ja-JP" sz="1600" b="1">
              <a:solidFill>
                <a:sysClr val="windowText" lastClr="000000"/>
              </a:solidFill>
              <a:latin typeface="+mj-lt"/>
              <a:ea typeface="+mn-ea"/>
              <a:cs typeface="+mn-cs"/>
            </a:rPr>
            <a:t>*2</a:t>
          </a:r>
          <a:endParaRPr kumimoji="1" lang="ja-JP" altLang="en-US" sz="1600" b="1">
            <a:solidFill>
              <a:sysClr val="windowText" lastClr="000000"/>
            </a:solidFill>
            <a:latin typeface="+mj-lt"/>
          </a:endParaRPr>
        </a:p>
        <a:p>
          <a:pPr algn="l"/>
          <a:r>
            <a:rPr kumimoji="1" lang="ja-JP" altLang="en-US" sz="1600" b="0">
              <a:solidFill>
                <a:sysClr val="windowText" lastClr="000000"/>
              </a:solidFill>
              <a:latin typeface="+mj-lt"/>
            </a:rPr>
            <a:t>経常利益 </a:t>
          </a:r>
          <a:r>
            <a:rPr kumimoji="1" lang="en-US" altLang="ja-JP" sz="1600" b="0">
              <a:solidFill>
                <a:sysClr val="windowText" lastClr="000000"/>
              </a:solidFill>
              <a:latin typeface="+mj-lt"/>
            </a:rPr>
            <a:t>(</a:t>
          </a:r>
          <a:r>
            <a:rPr kumimoji="1" lang="ja-JP" altLang="en-US" sz="1600" b="0">
              <a:solidFill>
                <a:sysClr val="windowText" lastClr="000000"/>
              </a:solidFill>
              <a:latin typeface="+mj-lt"/>
            </a:rPr>
            <a:t>営業利益 </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営業外収益 </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営業外費用</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a:t>
          </a:r>
          <a:r>
            <a:rPr lang="ja-JP" altLang="en-US" sz="1600" b="1">
              <a:solidFill>
                <a:schemeClr val="accent1"/>
              </a:solidFill>
              <a:latin typeface="+mj-lt"/>
              <a:ea typeface="+mn-ea"/>
              <a:cs typeface="+mn-cs"/>
            </a:rPr>
            <a:t> ★</a:t>
          </a:r>
          <a:endParaRPr kumimoji="1" lang="en-US" altLang="ja-JP" sz="1600" b="1">
            <a:solidFill>
              <a:srgbClr val="FF0000"/>
            </a:solidFill>
            <a:latin typeface="+mj-lt"/>
          </a:endParaRPr>
        </a:p>
        <a:p>
          <a:pPr algn="l"/>
          <a:r>
            <a:rPr kumimoji="1" lang="ja-JP" altLang="en-US" sz="1600" b="0">
              <a:solidFill>
                <a:sysClr val="windowText" lastClr="000000"/>
              </a:solidFill>
              <a:latin typeface="+mj-lt"/>
            </a:rPr>
            <a:t>特別利益 ｜ </a:t>
          </a:r>
          <a:r>
            <a:rPr lang="ja-JP" altLang="en-US" sz="1600" b="1">
              <a:solidFill>
                <a:schemeClr val="accent1"/>
              </a:solidFill>
              <a:latin typeface="+mj-lt"/>
              <a:ea typeface="+mn-ea"/>
              <a:cs typeface="+mn-cs"/>
            </a:rPr>
            <a:t>ー</a:t>
          </a:r>
        </a:p>
        <a:p>
          <a:pPr algn="l"/>
          <a:r>
            <a:rPr kumimoji="1" lang="ja-JP" altLang="en-US" sz="1600" b="0">
              <a:solidFill>
                <a:sysClr val="windowText" lastClr="000000"/>
              </a:solidFill>
              <a:latin typeface="+mj-lt"/>
            </a:rPr>
            <a:t>特別損失 ｜ </a:t>
          </a:r>
          <a:r>
            <a:rPr lang="ja-JP" altLang="en-US" sz="1600" b="1">
              <a:solidFill>
                <a:schemeClr val="accent1"/>
              </a:solidFill>
              <a:latin typeface="+mj-lt"/>
              <a:ea typeface="+mn-ea"/>
              <a:cs typeface="+mn-cs"/>
            </a:rPr>
            <a:t>ー</a:t>
          </a:r>
        </a:p>
        <a:p>
          <a:pPr algn="l"/>
          <a:r>
            <a:rPr kumimoji="1" lang="ja-JP" altLang="en-US" sz="1600" b="0">
              <a:solidFill>
                <a:sysClr val="windowText" lastClr="000000"/>
              </a:solidFill>
              <a:latin typeface="+mj-lt"/>
            </a:rPr>
            <a:t>税引前当期純利益 </a:t>
          </a:r>
          <a:r>
            <a:rPr kumimoji="1" lang="en-US" altLang="ja-JP" sz="1600" b="0">
              <a:solidFill>
                <a:sysClr val="windowText" lastClr="000000"/>
              </a:solidFill>
              <a:latin typeface="+mj-lt"/>
            </a:rPr>
            <a:t>(</a:t>
          </a:r>
          <a:r>
            <a:rPr kumimoji="1" lang="ja-JP" altLang="en-US" sz="1600" b="0">
              <a:solidFill>
                <a:sysClr val="windowText" lastClr="000000"/>
              </a:solidFill>
              <a:latin typeface="+mj-lt"/>
            </a:rPr>
            <a:t>経常利益 </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特別利益 </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特別損失</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 </a:t>
          </a:r>
          <a:r>
            <a:rPr lang="ja-JP" altLang="ja-JP" sz="1600" b="1">
              <a:solidFill>
                <a:schemeClr val="accent1"/>
              </a:solidFill>
              <a:latin typeface="+mj-lt"/>
              <a:ea typeface="+mn-ea"/>
              <a:cs typeface="+mn-cs"/>
            </a:rPr>
            <a:t>青色申告特別控除前の所得金額（㊸）</a:t>
          </a:r>
          <a:endParaRPr lang="en-US" altLang="ja-JP" sz="1600" b="1">
            <a:solidFill>
              <a:schemeClr val="accent1"/>
            </a:solidFill>
            <a:latin typeface="+mj-lt"/>
            <a:ea typeface="+mn-ea"/>
            <a:cs typeface="+mn-cs"/>
          </a:endParaRPr>
        </a:p>
        <a:p>
          <a:pPr algn="l"/>
          <a:r>
            <a:rPr kumimoji="1" lang="ja-JP" altLang="en-US" sz="1600" b="0">
              <a:solidFill>
                <a:sysClr val="windowText" lastClr="000000"/>
              </a:solidFill>
              <a:latin typeface="+mj-lt"/>
            </a:rPr>
            <a:t>法人税、事業税等 ｜ </a:t>
          </a:r>
          <a:r>
            <a:rPr lang="ja-JP" altLang="en-US" sz="1600" b="1">
              <a:solidFill>
                <a:schemeClr val="accent1"/>
              </a:solidFill>
              <a:latin typeface="+mj-lt"/>
              <a:ea typeface="+mn-ea"/>
              <a:cs typeface="+mn-cs"/>
            </a:rPr>
            <a:t>青色申告特別控除額（㊹）</a:t>
          </a:r>
        </a:p>
        <a:p>
          <a:pPr algn="l"/>
          <a:r>
            <a:rPr kumimoji="1" lang="ja-JP" altLang="en-US" sz="1600" b="0">
              <a:solidFill>
                <a:sysClr val="windowText" lastClr="000000"/>
              </a:solidFill>
              <a:latin typeface="+mj-lt"/>
            </a:rPr>
            <a:t>当期純利益 </a:t>
          </a:r>
          <a:r>
            <a:rPr kumimoji="1" lang="en-US" altLang="ja-JP" sz="1600" b="0">
              <a:solidFill>
                <a:sysClr val="windowText" lastClr="000000"/>
              </a:solidFill>
              <a:latin typeface="+mj-lt"/>
            </a:rPr>
            <a:t>(</a:t>
          </a:r>
          <a:r>
            <a:rPr kumimoji="1" lang="ja-JP" altLang="en-US" sz="1600" b="0">
              <a:solidFill>
                <a:sysClr val="windowText" lastClr="000000"/>
              </a:solidFill>
              <a:latin typeface="+mj-lt"/>
            </a:rPr>
            <a:t>税引前当期純利益 </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法人税、事業税等</a:t>
          </a:r>
          <a:r>
            <a:rPr kumimoji="1" lang="en-US" altLang="ja-JP" sz="1600" b="0">
              <a:solidFill>
                <a:sysClr val="windowText" lastClr="000000"/>
              </a:solidFill>
              <a:latin typeface="+mj-lt"/>
            </a:rPr>
            <a:t>) </a:t>
          </a:r>
          <a:r>
            <a:rPr kumimoji="1" lang="ja-JP" altLang="en-US" sz="1600" b="0">
              <a:solidFill>
                <a:sysClr val="windowText" lastClr="000000"/>
              </a:solidFill>
              <a:latin typeface="+mj-lt"/>
            </a:rPr>
            <a:t>｜ </a:t>
          </a:r>
          <a:r>
            <a:rPr lang="ja-JP" altLang="ja-JP" sz="1600" b="1">
              <a:solidFill>
                <a:schemeClr val="accent1"/>
              </a:solidFill>
              <a:latin typeface="+mj-lt"/>
              <a:ea typeface="+mn-ea"/>
              <a:cs typeface="+mn-cs"/>
            </a:rPr>
            <a:t>所得金額（㊺）</a:t>
          </a:r>
          <a:endParaRPr lang="en-US" altLang="ja-JP" sz="1600" b="1">
            <a:solidFill>
              <a:schemeClr val="accent1"/>
            </a:solidFill>
            <a:latin typeface="+mj-lt"/>
            <a:ea typeface="+mn-ea"/>
            <a:cs typeface="+mn-cs"/>
          </a:endParaRPr>
        </a:p>
        <a:p>
          <a:pPr algn="l"/>
          <a:endParaRPr kumimoji="1" lang="en-US" altLang="ja-JP" sz="1600" b="0">
            <a:solidFill>
              <a:sysClr val="windowText" lastClr="000000"/>
            </a:solidFill>
            <a:latin typeface="+mj-lt"/>
          </a:endParaRPr>
        </a:p>
        <a:p>
          <a:pPr algn="l"/>
          <a:r>
            <a:rPr kumimoji="1" lang="en-US" altLang="ja-JP" sz="1600" b="0">
              <a:solidFill>
                <a:sysClr val="windowText" lastClr="000000"/>
              </a:solidFill>
              <a:latin typeface="+mj-lt"/>
            </a:rPr>
            <a:t>*1</a:t>
          </a:r>
          <a:r>
            <a:rPr kumimoji="1" lang="ja-JP" altLang="en-US" sz="1600" b="0">
              <a:solidFill>
                <a:sysClr val="windowText" lastClr="000000"/>
              </a:solidFill>
              <a:latin typeface="+mj-lt"/>
            </a:rPr>
            <a:t>：繰戻が生じた場合</a:t>
          </a:r>
          <a:endParaRPr kumimoji="1" lang="en-US" altLang="ja-JP" sz="1600" b="0">
            <a:solidFill>
              <a:sysClr val="windowText" lastClr="000000"/>
            </a:solidFill>
            <a:latin typeface="+mj-lt"/>
          </a:endParaRPr>
        </a:p>
        <a:p>
          <a:pPr algn="l"/>
          <a:r>
            <a:rPr kumimoji="1" lang="en-US" altLang="ja-JP" sz="1600" b="0">
              <a:solidFill>
                <a:sysClr val="windowText" lastClr="000000"/>
              </a:solidFill>
              <a:latin typeface="+mj-lt"/>
            </a:rPr>
            <a:t>*2</a:t>
          </a:r>
          <a:r>
            <a:rPr kumimoji="1" lang="ja-JP" altLang="en-US" sz="1600" b="0" baseline="0">
              <a:solidFill>
                <a:sysClr val="windowText" lastClr="000000"/>
              </a:solidFill>
              <a:latin typeface="+mj-lt"/>
            </a:rPr>
            <a:t>：</a:t>
          </a:r>
          <a:r>
            <a:rPr kumimoji="1" lang="ja-JP" altLang="en-US" sz="1600" b="0">
              <a:solidFill>
                <a:sysClr val="windowText" lastClr="000000"/>
              </a:solidFill>
              <a:latin typeface="+mj-lt"/>
            </a:rPr>
            <a:t>貸倒引当金繰入（㉞）を販管費または営業外費用のどちらに計上するかは、自社の経理処理の実態に合わせて入力してください。</a:t>
          </a:r>
          <a:endParaRPr kumimoji="1" lang="en-US" altLang="ja-JP" sz="1600" b="0">
            <a:solidFill>
              <a:sysClr val="windowText" lastClr="000000"/>
            </a:solidFill>
            <a:latin typeface="+mj-lt"/>
          </a:endParaRPr>
        </a:p>
        <a:p>
          <a:pPr algn="l"/>
          <a:endParaRPr kumimoji="1" lang="ja-JP" altLang="en-US" sz="1600" b="0">
            <a:solidFill>
              <a:schemeClr val="tx1"/>
            </a:solidFill>
          </a:endParaRPr>
        </a:p>
      </xdr:txBody>
    </xdr:sp>
    <xdr:clientData/>
  </xdr:twoCellAnchor>
  <xdr:twoCellAnchor>
    <xdr:from>
      <xdr:col>11</xdr:col>
      <xdr:colOff>51955</xdr:colOff>
      <xdr:row>5</xdr:row>
      <xdr:rowOff>103910</xdr:rowOff>
    </xdr:from>
    <xdr:to>
      <xdr:col>12</xdr:col>
      <xdr:colOff>1679863</xdr:colOff>
      <xdr:row>7</xdr:row>
      <xdr:rowOff>429492</xdr:rowOff>
    </xdr:to>
    <xdr:sp macro="" textlink="">
      <xdr:nvSpPr>
        <xdr:cNvPr id="22" name="四角形: 角を丸くする 21">
          <a:extLst>
            <a:ext uri="{FF2B5EF4-FFF2-40B4-BE49-F238E27FC236}">
              <a16:creationId xmlns:a16="http://schemas.microsoft.com/office/drawing/2014/main" id="{CFECC9B5-A978-11AA-65F0-B6AAF1D9A84E}"/>
            </a:ext>
          </a:extLst>
        </xdr:cNvPr>
        <xdr:cNvSpPr/>
      </xdr:nvSpPr>
      <xdr:spPr>
        <a:xfrm>
          <a:off x="21336000" y="2667001"/>
          <a:ext cx="3550227" cy="1503218"/>
        </a:xfrm>
        <a:prstGeom prst="roundRect">
          <a:avLst>
            <a:gd name="adj" fmla="val 12595"/>
          </a:avLst>
        </a:prstGeom>
        <a:solidFill>
          <a:schemeClr val="bg1"/>
        </a:solidFill>
        <a:ln w="76200" cmpd="thickThi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180000" tIns="180000" rIns="180000" bIns="180000" rtlCol="0" anchor="ctr"/>
        <a:lstStyle/>
        <a:p>
          <a:pPr marL="0" indent="0" algn="l"/>
          <a:r>
            <a:rPr kumimoji="1" lang="ja-JP" altLang="en-US" sz="1800" b="1">
              <a:solidFill>
                <a:schemeClr val="tx1"/>
              </a:solidFill>
              <a:latin typeface="+mn-lt"/>
              <a:ea typeface="+mn-ea"/>
              <a:cs typeface="+mn-cs"/>
            </a:rPr>
            <a:t>＜凡例＞</a:t>
          </a:r>
          <a:endParaRPr kumimoji="1" lang="en-US" altLang="ja-JP" sz="1800" b="1">
            <a:solidFill>
              <a:schemeClr val="tx1"/>
            </a:solidFill>
            <a:latin typeface="+mn-lt"/>
            <a:ea typeface="+mn-ea"/>
            <a:cs typeface="+mn-cs"/>
          </a:endParaRPr>
        </a:p>
        <a:p>
          <a:pPr marL="0" indent="0" algn="l"/>
          <a:r>
            <a:rPr kumimoji="1" lang="ja-JP" altLang="en-US" sz="1800" b="1">
              <a:solidFill>
                <a:schemeClr val="tx1"/>
              </a:solidFill>
              <a:latin typeface="+mn-lt"/>
              <a:ea typeface="+mn-ea"/>
              <a:cs typeface="+mn-cs"/>
            </a:rPr>
            <a:t>★：自動計算項目</a:t>
          </a:r>
          <a:endParaRPr kumimoji="1" lang="en-US" altLang="ja-JP" sz="1800" b="1">
            <a:solidFill>
              <a:schemeClr val="tx1"/>
            </a:solidFill>
            <a:latin typeface="+mn-lt"/>
            <a:ea typeface="+mn-ea"/>
            <a:cs typeface="+mn-cs"/>
          </a:endParaRPr>
        </a:p>
        <a:p>
          <a:pPr marL="0" indent="0" algn="l"/>
          <a:r>
            <a:rPr kumimoji="1" lang="ja-JP" altLang="en-US" sz="1800" b="1">
              <a:solidFill>
                <a:schemeClr val="tx1"/>
              </a:solidFill>
              <a:latin typeface="+mn-lt"/>
              <a:ea typeface="+mn-ea"/>
              <a:cs typeface="+mn-cs"/>
            </a:rPr>
            <a:t>ー：該当するマッピング項目なし</a:t>
          </a:r>
        </a:p>
      </xdr:txBody>
    </xdr:sp>
    <xdr:clientData/>
  </xdr:twoCellAnchor>
</xdr:wsDr>
</file>

<file path=xl/theme/theme1.xml><?xml version="1.0" encoding="utf-8"?>
<a:theme xmlns:a="http://schemas.openxmlformats.org/drawingml/2006/main" name="Office Theme">
  <a:themeElements>
    <a:clrScheme name="新事業・ものづくり補助金_2">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Meiryo UI">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noFill/>
        </a:ln>
      </a:spPr>
      <a:bodyPr vertOverflow="overflow" horzOverflow="overflow" rtlCol="0" anchor="ctr"/>
      <a:lstStyle>
        <a:defPPr algn="l">
          <a:defRPr kumimoji="1" sz="1600">
            <a:solidFill>
              <a:schemeClr val="bg1"/>
            </a:solidFill>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e-stat.go.jp/surveyitems/items/386010197" TargetMode="External"/><Relationship Id="rId2" Type="http://schemas.openxmlformats.org/officeDocument/2006/relationships/hyperlink" Target="https://www.e-stat.go.jp/surveyitems/definitions/42841" TargetMode="External"/><Relationship Id="rId1" Type="http://schemas.openxmlformats.org/officeDocument/2006/relationships/hyperlink" Target="https://www.e-stat.go.jp/surveyitems/items/386030127" TargetMode="External"/><Relationship Id="rId5" Type="http://schemas.openxmlformats.org/officeDocument/2006/relationships/printerSettings" Target="../printerSettings/printerSettings3.bin"/><Relationship Id="rId4" Type="http://schemas.openxmlformats.org/officeDocument/2006/relationships/hyperlink" Target="https://www.e-stat.go.jp/surveyitems/items/386030248"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e-stat.go.jp/surveyitems/items/386010197" TargetMode="External"/><Relationship Id="rId2" Type="http://schemas.openxmlformats.org/officeDocument/2006/relationships/hyperlink" Target="https://www.e-stat.go.jp/surveyitems/definitions/42841" TargetMode="External"/><Relationship Id="rId1" Type="http://schemas.openxmlformats.org/officeDocument/2006/relationships/hyperlink" Target="https://www.e-stat.go.jp/surveyitems/items/386030127" TargetMode="External"/><Relationship Id="rId6" Type="http://schemas.openxmlformats.org/officeDocument/2006/relationships/drawing" Target="../drawings/drawing3.xml"/><Relationship Id="rId5" Type="http://schemas.openxmlformats.org/officeDocument/2006/relationships/printerSettings" Target="../printerSettings/printerSettings5.bin"/><Relationship Id="rId4" Type="http://schemas.openxmlformats.org/officeDocument/2006/relationships/hyperlink" Target="https://www.e-stat.go.jp/surveyitems/items/386030248"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260DC-C8D1-4CA0-A5B3-26380E573F8A}">
  <dimension ref="B2:AJ268"/>
  <sheetViews>
    <sheetView showGridLines="0" tabSelected="1" zoomScaleNormal="100" workbookViewId="0"/>
  </sheetViews>
  <sheetFormatPr defaultColWidth="3.21875" defaultRowHeight="15.75"/>
  <cols>
    <col min="1" max="2" width="3.21875" style="22"/>
    <col min="3" max="3" width="3.21875" style="40"/>
    <col min="4" max="7" width="3.21875" style="22"/>
    <col min="8" max="8" width="3.21875" style="22" customWidth="1"/>
    <col min="9" max="9" width="3.21875" style="22"/>
    <col min="10" max="10" width="3.21875" style="22" customWidth="1"/>
    <col min="11" max="14" width="3.21875" style="22"/>
    <col min="15" max="15" width="3.21875" style="22" customWidth="1"/>
    <col min="16" max="17" width="3.21875" style="22"/>
    <col min="18" max="18" width="3.21875" style="22" bestFit="1" customWidth="1"/>
    <col min="19" max="16384" width="3.21875" style="22"/>
  </cols>
  <sheetData>
    <row r="2" spans="2:36">
      <c r="B2" s="20"/>
      <c r="C2" s="21"/>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42" t="s">
        <v>0</v>
      </c>
      <c r="AI2" s="43" t="s">
        <v>1</v>
      </c>
      <c r="AJ2" s="574" t="s">
        <v>2</v>
      </c>
    </row>
    <row r="3" spans="2:36" ht="19.5">
      <c r="B3" s="20"/>
      <c r="C3" s="23" t="s">
        <v>3</v>
      </c>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0"/>
    </row>
    <row r="4" spans="2:36">
      <c r="B4" s="20"/>
      <c r="C4" s="14"/>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20"/>
    </row>
    <row r="5" spans="2:36">
      <c r="B5" s="20"/>
      <c r="C5" s="14"/>
      <c r="D5" s="7" t="s">
        <v>4</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20"/>
    </row>
    <row r="6" spans="2:36">
      <c r="B6" s="20"/>
      <c r="C6" s="14"/>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20"/>
    </row>
    <row r="7" spans="2:36">
      <c r="B7" s="20"/>
      <c r="C7" s="14"/>
      <c r="D7" s="7" t="s">
        <v>5</v>
      </c>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20"/>
    </row>
    <row r="8" spans="2:36">
      <c r="B8" s="20"/>
      <c r="C8" s="14"/>
      <c r="D8" s="7" t="s">
        <v>6</v>
      </c>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20"/>
    </row>
    <row r="9" spans="2:36" ht="6.4" customHeight="1">
      <c r="B9" s="20"/>
      <c r="C9" s="14"/>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20"/>
    </row>
    <row r="10" spans="2:36" ht="6.4" customHeight="1">
      <c r="B10" s="20"/>
      <c r="C10" s="14"/>
      <c r="D10" s="331"/>
      <c r="E10" s="331"/>
      <c r="F10" s="331"/>
      <c r="G10" s="331"/>
      <c r="H10" s="331"/>
      <c r="I10" s="331"/>
      <c r="J10" s="331"/>
      <c r="K10" s="331"/>
      <c r="L10" s="331"/>
      <c r="M10" s="331"/>
      <c r="N10" s="331"/>
      <c r="O10" s="331"/>
      <c r="P10" s="331"/>
      <c r="Q10" s="331"/>
      <c r="R10" s="331"/>
      <c r="S10" s="331"/>
      <c r="T10" s="331"/>
      <c r="U10" s="331"/>
      <c r="V10" s="331"/>
      <c r="W10" s="331"/>
      <c r="X10" s="331"/>
      <c r="Y10" s="331"/>
      <c r="Z10" s="331"/>
      <c r="AA10" s="331"/>
      <c r="AB10" s="331"/>
      <c r="AC10" s="331"/>
      <c r="AD10" s="331"/>
      <c r="AE10" s="331"/>
      <c r="AF10" s="331"/>
      <c r="AG10" s="331"/>
      <c r="AH10" s="331"/>
      <c r="AI10" s="7"/>
      <c r="AJ10" s="20"/>
    </row>
    <row r="11" spans="2:36">
      <c r="B11" s="20"/>
      <c r="C11" s="14"/>
      <c r="D11" s="331"/>
      <c r="E11" s="332" t="s">
        <v>7</v>
      </c>
      <c r="F11" s="331"/>
      <c r="G11" s="331"/>
      <c r="H11" s="331"/>
      <c r="I11" s="331"/>
      <c r="J11" s="331"/>
      <c r="K11" s="331"/>
      <c r="L11" s="331"/>
      <c r="M11" s="331"/>
      <c r="N11" s="331"/>
      <c r="O11" s="331"/>
      <c r="P11" s="331"/>
      <c r="Q11" s="331"/>
      <c r="R11" s="331"/>
      <c r="S11" s="331"/>
      <c r="T11" s="331"/>
      <c r="U11" s="331"/>
      <c r="V11" s="331"/>
      <c r="W11" s="331"/>
      <c r="X11" s="331"/>
      <c r="Y11" s="331"/>
      <c r="Z11" s="331"/>
      <c r="AA11" s="331"/>
      <c r="AB11" s="331"/>
      <c r="AC11" s="331"/>
      <c r="AD11" s="331"/>
      <c r="AE11" s="331"/>
      <c r="AF11" s="331"/>
      <c r="AG11" s="331"/>
      <c r="AH11" s="331"/>
      <c r="AI11" s="7"/>
      <c r="AJ11" s="20"/>
    </row>
    <row r="12" spans="2:36">
      <c r="B12" s="20"/>
      <c r="C12" s="14"/>
      <c r="D12" s="331"/>
      <c r="E12" s="333" t="s">
        <v>8</v>
      </c>
      <c r="F12" s="331" t="s">
        <v>9</v>
      </c>
      <c r="G12" s="331"/>
      <c r="H12" s="331"/>
      <c r="I12" s="331"/>
      <c r="J12" s="331"/>
      <c r="K12" s="331"/>
      <c r="L12" s="331"/>
      <c r="M12" s="331"/>
      <c r="N12" s="331"/>
      <c r="O12" s="331"/>
      <c r="P12" s="331"/>
      <c r="Q12" s="331"/>
      <c r="R12" s="331"/>
      <c r="S12" s="331"/>
      <c r="T12" s="331"/>
      <c r="U12" s="331"/>
      <c r="V12" s="331"/>
      <c r="W12" s="331"/>
      <c r="X12" s="331"/>
      <c r="Y12" s="331"/>
      <c r="Z12" s="331"/>
      <c r="AA12" s="331"/>
      <c r="AB12" s="331"/>
      <c r="AC12" s="331"/>
      <c r="AD12" s="331"/>
      <c r="AE12" s="331"/>
      <c r="AF12" s="331"/>
      <c r="AG12" s="331"/>
      <c r="AH12" s="331"/>
      <c r="AI12" s="7"/>
      <c r="AJ12" s="20"/>
    </row>
    <row r="13" spans="2:36" ht="6.4" customHeight="1">
      <c r="B13" s="20"/>
      <c r="C13" s="14"/>
      <c r="D13" s="331"/>
      <c r="E13" s="333"/>
      <c r="F13" s="331"/>
      <c r="G13" s="331"/>
      <c r="H13" s="331"/>
      <c r="I13" s="331"/>
      <c r="J13" s="331"/>
      <c r="K13" s="331"/>
      <c r="L13" s="331"/>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7"/>
      <c r="AJ13" s="20"/>
    </row>
    <row r="14" spans="2:36">
      <c r="B14" s="20"/>
      <c r="C14" s="14"/>
      <c r="D14" s="331"/>
      <c r="E14" s="332" t="s">
        <v>10</v>
      </c>
      <c r="F14" s="331"/>
      <c r="G14" s="331"/>
      <c r="H14" s="331"/>
      <c r="I14" s="331"/>
      <c r="J14" s="331"/>
      <c r="K14" s="331"/>
      <c r="L14" s="331"/>
      <c r="M14" s="331"/>
      <c r="N14" s="331"/>
      <c r="O14" s="331"/>
      <c r="P14" s="331"/>
      <c r="Q14" s="331"/>
      <c r="R14" s="331"/>
      <c r="S14" s="331"/>
      <c r="T14" s="331"/>
      <c r="U14" s="331"/>
      <c r="V14" s="331"/>
      <c r="W14" s="331"/>
      <c r="X14" s="331"/>
      <c r="Y14" s="331"/>
      <c r="Z14" s="331"/>
      <c r="AA14" s="331"/>
      <c r="AB14" s="331"/>
      <c r="AC14" s="331"/>
      <c r="AD14" s="331"/>
      <c r="AE14" s="331"/>
      <c r="AF14" s="331"/>
      <c r="AG14" s="331"/>
      <c r="AH14" s="331"/>
      <c r="AI14" s="7"/>
      <c r="AJ14" s="20"/>
    </row>
    <row r="15" spans="2:36">
      <c r="B15" s="20"/>
      <c r="C15" s="14"/>
      <c r="D15" s="331"/>
      <c r="E15" s="333" t="s">
        <v>8</v>
      </c>
      <c r="F15" s="331" t="s">
        <v>11</v>
      </c>
      <c r="G15" s="331"/>
      <c r="H15" s="331"/>
      <c r="I15" s="331"/>
      <c r="J15" s="331"/>
      <c r="K15" s="331"/>
      <c r="L15" s="331"/>
      <c r="M15" s="331"/>
      <c r="N15" s="331"/>
      <c r="O15" s="331"/>
      <c r="P15" s="331"/>
      <c r="Q15" s="331"/>
      <c r="R15" s="331"/>
      <c r="S15" s="331"/>
      <c r="T15" s="331"/>
      <c r="U15" s="331"/>
      <c r="V15" s="331"/>
      <c r="W15" s="331"/>
      <c r="X15" s="331"/>
      <c r="Y15" s="331"/>
      <c r="Z15" s="331"/>
      <c r="AA15" s="331"/>
      <c r="AB15" s="331"/>
      <c r="AC15" s="331"/>
      <c r="AD15" s="331"/>
      <c r="AE15" s="331"/>
      <c r="AF15" s="331"/>
      <c r="AG15" s="331"/>
      <c r="AH15" s="331"/>
      <c r="AI15" s="7"/>
      <c r="AJ15" s="20"/>
    </row>
    <row r="16" spans="2:36" ht="6.4" customHeight="1">
      <c r="B16" s="20"/>
      <c r="C16" s="14"/>
      <c r="D16" s="331"/>
      <c r="E16" s="333"/>
      <c r="F16" s="331"/>
      <c r="G16" s="331"/>
      <c r="H16" s="331"/>
      <c r="I16" s="331"/>
      <c r="J16" s="331"/>
      <c r="K16" s="331"/>
      <c r="L16" s="331"/>
      <c r="M16" s="331"/>
      <c r="N16" s="331"/>
      <c r="O16" s="331"/>
      <c r="P16" s="331"/>
      <c r="Q16" s="331"/>
      <c r="R16" s="331"/>
      <c r="S16" s="331"/>
      <c r="T16" s="331"/>
      <c r="U16" s="331"/>
      <c r="V16" s="331"/>
      <c r="W16" s="331"/>
      <c r="X16" s="331"/>
      <c r="Y16" s="331"/>
      <c r="Z16" s="331"/>
      <c r="AA16" s="331"/>
      <c r="AB16" s="331"/>
      <c r="AC16" s="331"/>
      <c r="AD16" s="331"/>
      <c r="AE16" s="331"/>
      <c r="AF16" s="331"/>
      <c r="AG16" s="331"/>
      <c r="AH16" s="331"/>
      <c r="AI16" s="7"/>
      <c r="AJ16" s="20"/>
    </row>
    <row r="17" spans="2:36">
      <c r="B17" s="20"/>
      <c r="C17" s="14"/>
      <c r="D17" s="331"/>
      <c r="E17" s="332" t="s">
        <v>12</v>
      </c>
      <c r="F17" s="331"/>
      <c r="G17" s="331"/>
      <c r="H17" s="331"/>
      <c r="I17" s="331"/>
      <c r="J17" s="331"/>
      <c r="K17" s="331"/>
      <c r="L17" s="331"/>
      <c r="M17" s="331"/>
      <c r="N17" s="331"/>
      <c r="O17" s="331"/>
      <c r="P17" s="331"/>
      <c r="Q17" s="331"/>
      <c r="R17" s="331"/>
      <c r="S17" s="331"/>
      <c r="T17" s="331"/>
      <c r="U17" s="331"/>
      <c r="V17" s="331"/>
      <c r="W17" s="331"/>
      <c r="X17" s="331"/>
      <c r="Y17" s="331"/>
      <c r="Z17" s="331"/>
      <c r="AA17" s="331"/>
      <c r="AB17" s="331"/>
      <c r="AC17" s="331"/>
      <c r="AD17" s="331"/>
      <c r="AE17" s="331"/>
      <c r="AF17" s="331"/>
      <c r="AG17" s="331"/>
      <c r="AH17" s="331"/>
      <c r="AI17" s="7"/>
      <c r="AJ17" s="20"/>
    </row>
    <row r="18" spans="2:36">
      <c r="B18" s="20"/>
      <c r="C18" s="14"/>
      <c r="D18" s="331"/>
      <c r="E18" s="333" t="s">
        <v>8</v>
      </c>
      <c r="F18" s="331" t="s">
        <v>13</v>
      </c>
      <c r="G18" s="331"/>
      <c r="H18" s="331"/>
      <c r="I18" s="331"/>
      <c r="J18" s="331"/>
      <c r="K18" s="331"/>
      <c r="L18" s="331"/>
      <c r="M18" s="331"/>
      <c r="N18" s="331"/>
      <c r="O18" s="331"/>
      <c r="P18" s="331"/>
      <c r="Q18" s="331"/>
      <c r="R18" s="331"/>
      <c r="S18" s="331"/>
      <c r="T18" s="331"/>
      <c r="U18" s="331"/>
      <c r="V18" s="331"/>
      <c r="W18" s="331"/>
      <c r="X18" s="331"/>
      <c r="Y18" s="331"/>
      <c r="Z18" s="331"/>
      <c r="AA18" s="331"/>
      <c r="AB18" s="331"/>
      <c r="AC18" s="331"/>
      <c r="AD18" s="331"/>
      <c r="AE18" s="331"/>
      <c r="AF18" s="331"/>
      <c r="AG18" s="331"/>
      <c r="AH18" s="331"/>
      <c r="AI18" s="7"/>
      <c r="AJ18" s="20"/>
    </row>
    <row r="19" spans="2:36">
      <c r="B19" s="20"/>
      <c r="C19" s="14"/>
      <c r="D19" s="331"/>
      <c r="E19" s="333"/>
      <c r="F19" s="331" t="s">
        <v>14</v>
      </c>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7"/>
      <c r="AJ19" s="20"/>
    </row>
    <row r="20" spans="2:36" ht="6.4" customHeight="1">
      <c r="B20" s="20"/>
      <c r="C20" s="14"/>
      <c r="D20" s="331"/>
      <c r="E20" s="333"/>
      <c r="F20" s="331"/>
      <c r="G20" s="331"/>
      <c r="H20" s="331"/>
      <c r="I20" s="331"/>
      <c r="J20" s="331"/>
      <c r="K20" s="331"/>
      <c r="L20" s="331"/>
      <c r="M20" s="331"/>
      <c r="N20" s="331"/>
      <c r="O20" s="331"/>
      <c r="P20" s="331"/>
      <c r="Q20" s="331"/>
      <c r="R20" s="331"/>
      <c r="S20" s="331"/>
      <c r="T20" s="331"/>
      <c r="U20" s="331"/>
      <c r="V20" s="331"/>
      <c r="W20" s="331"/>
      <c r="X20" s="331"/>
      <c r="Y20" s="331"/>
      <c r="Z20" s="331"/>
      <c r="AA20" s="331"/>
      <c r="AB20" s="331"/>
      <c r="AC20" s="331"/>
      <c r="AD20" s="331"/>
      <c r="AE20" s="331"/>
      <c r="AF20" s="331"/>
      <c r="AG20" s="331"/>
      <c r="AH20" s="331"/>
      <c r="AI20" s="7"/>
      <c r="AJ20" s="20"/>
    </row>
    <row r="21" spans="2:36">
      <c r="B21" s="20"/>
      <c r="C21" s="14"/>
      <c r="D21" s="331"/>
      <c r="E21" s="332" t="s">
        <v>15</v>
      </c>
      <c r="F21" s="331"/>
      <c r="G21" s="331"/>
      <c r="H21" s="331"/>
      <c r="I21" s="331"/>
      <c r="J21" s="331"/>
      <c r="K21" s="331"/>
      <c r="L21" s="331"/>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7"/>
      <c r="AJ21" s="20"/>
    </row>
    <row r="22" spans="2:36">
      <c r="B22" s="20"/>
      <c r="C22" s="14"/>
      <c r="D22" s="331"/>
      <c r="E22" s="333" t="s">
        <v>8</v>
      </c>
      <c r="F22" s="331" t="s">
        <v>16</v>
      </c>
      <c r="G22" s="331"/>
      <c r="H22" s="331"/>
      <c r="I22" s="331"/>
      <c r="J22" s="331"/>
      <c r="K22" s="331"/>
      <c r="L22" s="331"/>
      <c r="M22" s="331"/>
      <c r="N22" s="331"/>
      <c r="O22" s="331"/>
      <c r="P22" s="331"/>
      <c r="Q22" s="331"/>
      <c r="R22" s="331"/>
      <c r="S22" s="331"/>
      <c r="T22" s="331"/>
      <c r="U22" s="331"/>
      <c r="V22" s="331"/>
      <c r="W22" s="331"/>
      <c r="X22" s="331"/>
      <c r="Y22" s="331"/>
      <c r="Z22" s="331"/>
      <c r="AA22" s="331"/>
      <c r="AB22" s="331"/>
      <c r="AC22" s="331"/>
      <c r="AD22" s="331"/>
      <c r="AE22" s="331"/>
      <c r="AF22" s="331"/>
      <c r="AG22" s="331"/>
      <c r="AH22" s="331"/>
      <c r="AI22" s="7"/>
      <c r="AJ22" s="20"/>
    </row>
    <row r="23" spans="2:36" ht="6.4" customHeight="1">
      <c r="B23" s="20"/>
      <c r="C23" s="14"/>
      <c r="D23" s="331"/>
      <c r="E23" s="331"/>
      <c r="F23" s="331"/>
      <c r="G23" s="331"/>
      <c r="H23" s="331"/>
      <c r="I23" s="331"/>
      <c r="J23" s="331"/>
      <c r="K23" s="331"/>
      <c r="L23" s="331"/>
      <c r="M23" s="331"/>
      <c r="N23" s="331"/>
      <c r="O23" s="331"/>
      <c r="P23" s="331"/>
      <c r="Q23" s="331"/>
      <c r="R23" s="331"/>
      <c r="S23" s="331"/>
      <c r="T23" s="331"/>
      <c r="U23" s="331"/>
      <c r="V23" s="331"/>
      <c r="W23" s="331"/>
      <c r="X23" s="331"/>
      <c r="Y23" s="331"/>
      <c r="Z23" s="331"/>
      <c r="AA23" s="331"/>
      <c r="AB23" s="331"/>
      <c r="AC23" s="331"/>
      <c r="AD23" s="331"/>
      <c r="AE23" s="331"/>
      <c r="AF23" s="331"/>
      <c r="AG23" s="331"/>
      <c r="AH23" s="331"/>
      <c r="AI23" s="7"/>
      <c r="AJ23" s="20"/>
    </row>
    <row r="24" spans="2:36">
      <c r="B24" s="20"/>
      <c r="C24" s="14"/>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20"/>
    </row>
    <row r="25" spans="2:36">
      <c r="B25" s="20"/>
      <c r="C25" s="14"/>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20"/>
    </row>
    <row r="26" spans="2:36" ht="19.5">
      <c r="B26" s="20"/>
      <c r="C26" s="23" t="s">
        <v>17</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0"/>
    </row>
    <row r="27" spans="2:36">
      <c r="B27" s="20"/>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0"/>
    </row>
    <row r="28" spans="2:36" s="29" customFormat="1" ht="19.5">
      <c r="B28" s="27"/>
      <c r="C28" s="28"/>
      <c r="D28" s="575" t="s">
        <v>18</v>
      </c>
      <c r="E28" s="575"/>
      <c r="F28" s="575"/>
      <c r="G28" s="575"/>
      <c r="H28" s="575"/>
      <c r="I28" s="575"/>
      <c r="J28" s="575"/>
      <c r="K28" s="575"/>
      <c r="L28" s="575" t="s">
        <v>19</v>
      </c>
      <c r="M28" s="575"/>
      <c r="N28" s="575"/>
      <c r="O28" s="575"/>
      <c r="P28" s="575"/>
      <c r="Q28" s="575"/>
      <c r="R28" s="575"/>
      <c r="S28" s="575"/>
      <c r="T28" s="575"/>
      <c r="U28" s="575"/>
      <c r="V28" s="575"/>
      <c r="W28" s="575"/>
      <c r="X28" s="575"/>
      <c r="Y28" s="575"/>
      <c r="Z28" s="575"/>
      <c r="AA28" s="575"/>
      <c r="AB28" s="575"/>
      <c r="AC28" s="575"/>
      <c r="AD28" s="575"/>
      <c r="AE28" s="575"/>
      <c r="AF28" s="575"/>
      <c r="AG28" s="575"/>
      <c r="AH28" s="575"/>
      <c r="AI28" s="27"/>
      <c r="AJ28" s="27"/>
    </row>
    <row r="29" spans="2:36" s="29" customFormat="1" ht="38.25" customHeight="1">
      <c r="B29" s="27"/>
      <c r="C29" s="28"/>
      <c r="D29" s="576" t="s">
        <v>20</v>
      </c>
      <c r="E29" s="576"/>
      <c r="F29" s="576"/>
      <c r="G29" s="576"/>
      <c r="H29" s="576"/>
      <c r="I29" s="576"/>
      <c r="J29" s="576"/>
      <c r="K29" s="576"/>
      <c r="L29" s="577" t="s">
        <v>21</v>
      </c>
      <c r="M29" s="577"/>
      <c r="N29" s="577"/>
      <c r="O29" s="577"/>
      <c r="P29" s="577"/>
      <c r="Q29" s="577"/>
      <c r="R29" s="577"/>
      <c r="S29" s="577"/>
      <c r="T29" s="577"/>
      <c r="U29" s="577"/>
      <c r="V29" s="577"/>
      <c r="W29" s="577"/>
      <c r="X29" s="577"/>
      <c r="Y29" s="577"/>
      <c r="Z29" s="577"/>
      <c r="AA29" s="577"/>
      <c r="AB29" s="577"/>
      <c r="AC29" s="577"/>
      <c r="AD29" s="577"/>
      <c r="AE29" s="577"/>
      <c r="AF29" s="577"/>
      <c r="AG29" s="577"/>
      <c r="AH29" s="577"/>
      <c r="AI29" s="27"/>
      <c r="AJ29" s="27"/>
    </row>
    <row r="30" spans="2:36" s="29" customFormat="1" ht="38.25" customHeight="1">
      <c r="B30" s="27"/>
      <c r="C30" s="28"/>
      <c r="D30" s="578" t="s">
        <v>22</v>
      </c>
      <c r="E30" s="579"/>
      <c r="F30" s="579"/>
      <c r="G30" s="579"/>
      <c r="H30" s="579"/>
      <c r="I30" s="579"/>
      <c r="J30" s="579"/>
      <c r="K30" s="579"/>
      <c r="L30" s="580" t="s">
        <v>23</v>
      </c>
      <c r="M30" s="580"/>
      <c r="N30" s="580"/>
      <c r="O30" s="580"/>
      <c r="P30" s="580"/>
      <c r="Q30" s="580"/>
      <c r="R30" s="580"/>
      <c r="S30" s="580"/>
      <c r="T30" s="580"/>
      <c r="U30" s="580"/>
      <c r="V30" s="580"/>
      <c r="W30" s="580"/>
      <c r="X30" s="580"/>
      <c r="Y30" s="580"/>
      <c r="Z30" s="580"/>
      <c r="AA30" s="580"/>
      <c r="AB30" s="580"/>
      <c r="AC30" s="580"/>
      <c r="AD30" s="580"/>
      <c r="AE30" s="580"/>
      <c r="AF30" s="580"/>
      <c r="AG30" s="580"/>
      <c r="AH30" s="580"/>
      <c r="AI30" s="27"/>
      <c r="AJ30" s="27"/>
    </row>
    <row r="31" spans="2:36" s="29" customFormat="1" ht="38.25" customHeight="1">
      <c r="B31" s="27"/>
      <c r="C31" s="28"/>
      <c r="D31" s="578" t="s">
        <v>24</v>
      </c>
      <c r="E31" s="579"/>
      <c r="F31" s="579"/>
      <c r="G31" s="579"/>
      <c r="H31" s="579"/>
      <c r="I31" s="579"/>
      <c r="J31" s="579"/>
      <c r="K31" s="579"/>
      <c r="L31" s="577" t="s">
        <v>25</v>
      </c>
      <c r="M31" s="577"/>
      <c r="N31" s="577"/>
      <c r="O31" s="577"/>
      <c r="P31" s="577"/>
      <c r="Q31" s="577"/>
      <c r="R31" s="577"/>
      <c r="S31" s="577"/>
      <c r="T31" s="577"/>
      <c r="U31" s="577"/>
      <c r="V31" s="577"/>
      <c r="W31" s="577"/>
      <c r="X31" s="577"/>
      <c r="Y31" s="577"/>
      <c r="Z31" s="577"/>
      <c r="AA31" s="577"/>
      <c r="AB31" s="577"/>
      <c r="AC31" s="577"/>
      <c r="AD31" s="577"/>
      <c r="AE31" s="577"/>
      <c r="AF31" s="577"/>
      <c r="AG31" s="577"/>
      <c r="AH31" s="577"/>
      <c r="AI31" s="27"/>
      <c r="AJ31" s="27"/>
    </row>
    <row r="32" spans="2:36" s="29" customFormat="1" ht="38.25" customHeight="1">
      <c r="B32" s="27"/>
      <c r="C32" s="28"/>
      <c r="D32" s="578" t="s">
        <v>26</v>
      </c>
      <c r="E32" s="579"/>
      <c r="F32" s="579"/>
      <c r="G32" s="579"/>
      <c r="H32" s="579"/>
      <c r="I32" s="579"/>
      <c r="J32" s="579"/>
      <c r="K32" s="579"/>
      <c r="L32" s="580" t="s">
        <v>27</v>
      </c>
      <c r="M32" s="580"/>
      <c r="N32" s="580"/>
      <c r="O32" s="580"/>
      <c r="P32" s="580"/>
      <c r="Q32" s="580"/>
      <c r="R32" s="580"/>
      <c r="S32" s="580"/>
      <c r="T32" s="580"/>
      <c r="U32" s="580"/>
      <c r="V32" s="580"/>
      <c r="W32" s="580"/>
      <c r="X32" s="580"/>
      <c r="Y32" s="580"/>
      <c r="Z32" s="580"/>
      <c r="AA32" s="580"/>
      <c r="AB32" s="580"/>
      <c r="AC32" s="580"/>
      <c r="AD32" s="580"/>
      <c r="AE32" s="580"/>
      <c r="AF32" s="580"/>
      <c r="AG32" s="580"/>
      <c r="AH32" s="580"/>
      <c r="AI32" s="27"/>
      <c r="AJ32" s="27"/>
    </row>
    <row r="33" spans="2:36" s="29" customFormat="1" ht="38.25" customHeight="1">
      <c r="B33" s="27"/>
      <c r="C33" s="28"/>
      <c r="D33" s="578" t="s">
        <v>28</v>
      </c>
      <c r="E33" s="579"/>
      <c r="F33" s="579"/>
      <c r="G33" s="579"/>
      <c r="H33" s="579"/>
      <c r="I33" s="579"/>
      <c r="J33" s="579"/>
      <c r="K33" s="579"/>
      <c r="L33" s="580" t="s">
        <v>29</v>
      </c>
      <c r="M33" s="580"/>
      <c r="N33" s="580"/>
      <c r="O33" s="580"/>
      <c r="P33" s="580"/>
      <c r="Q33" s="580"/>
      <c r="R33" s="580"/>
      <c r="S33" s="580"/>
      <c r="T33" s="580"/>
      <c r="U33" s="580"/>
      <c r="V33" s="580"/>
      <c r="W33" s="580"/>
      <c r="X33" s="580"/>
      <c r="Y33" s="580"/>
      <c r="Z33" s="580"/>
      <c r="AA33" s="580"/>
      <c r="AB33" s="580"/>
      <c r="AC33" s="580"/>
      <c r="AD33" s="580"/>
      <c r="AE33" s="580"/>
      <c r="AF33" s="580"/>
      <c r="AG33" s="580"/>
      <c r="AH33" s="580"/>
      <c r="AI33" s="27"/>
      <c r="AJ33" s="27"/>
    </row>
    <row r="34" spans="2:36">
      <c r="B34" s="20"/>
      <c r="C34" s="25"/>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0"/>
    </row>
    <row r="35" spans="2:36">
      <c r="B35" s="20"/>
      <c r="C35" s="14"/>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20"/>
    </row>
    <row r="36" spans="2:36" ht="19.5">
      <c r="B36" s="20"/>
      <c r="C36" s="23" t="s">
        <v>30</v>
      </c>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0"/>
    </row>
    <row r="37" spans="2:36" ht="15" customHeight="1">
      <c r="B37" s="20"/>
      <c r="C37" s="25"/>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0"/>
    </row>
    <row r="38" spans="2:36">
      <c r="B38" s="20"/>
      <c r="C38" s="14"/>
      <c r="D38" s="30" t="s">
        <v>31</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20"/>
    </row>
    <row r="39" spans="2:36" ht="16.5" thickBot="1">
      <c r="B39" s="20"/>
      <c r="C39" s="14"/>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20"/>
    </row>
    <row r="40" spans="2:36" ht="17.25" thickTop="1" thickBot="1">
      <c r="B40" s="20"/>
      <c r="C40" s="14"/>
      <c r="D40" s="20"/>
      <c r="E40" s="92"/>
      <c r="F40" s="93"/>
      <c r="G40" s="94"/>
      <c r="H40" s="14" t="s">
        <v>32</v>
      </c>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20"/>
    </row>
    <row r="41" spans="2:36" ht="6.75" customHeight="1" thickTop="1" thickBot="1">
      <c r="B41" s="20"/>
      <c r="C41" s="14"/>
      <c r="D41" s="20"/>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20"/>
    </row>
    <row r="42" spans="2:36" ht="17.25" thickTop="1" thickBot="1">
      <c r="B42" s="20"/>
      <c r="C42" s="14"/>
      <c r="D42" s="20"/>
      <c r="E42" s="95"/>
      <c r="F42" s="96"/>
      <c r="G42" s="97"/>
      <c r="H42" s="7" t="s">
        <v>33</v>
      </c>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20"/>
    </row>
    <row r="43" spans="2:36" ht="6.75" customHeight="1" thickTop="1">
      <c r="B43" s="20"/>
      <c r="C43" s="14"/>
      <c r="D43" s="20"/>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20"/>
    </row>
    <row r="44" spans="2:36">
      <c r="B44" s="20"/>
      <c r="C44" s="14"/>
      <c r="D44" s="20"/>
      <c r="E44" s="32" t="s">
        <v>34</v>
      </c>
      <c r="F44" s="33"/>
      <c r="G44" s="34"/>
      <c r="H44" s="7" t="s">
        <v>35</v>
      </c>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20"/>
    </row>
    <row r="45" spans="2:36" ht="6.75" customHeight="1">
      <c r="B45" s="20"/>
      <c r="C45" s="14"/>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20"/>
    </row>
    <row r="46" spans="2:36">
      <c r="B46" s="20"/>
      <c r="C46" s="14"/>
      <c r="D46" s="20"/>
      <c r="E46" s="41" t="s">
        <v>36</v>
      </c>
      <c r="F46" s="33"/>
      <c r="G46" s="34"/>
      <c r="H46" s="7" t="s">
        <v>37</v>
      </c>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20"/>
    </row>
    <row r="47" spans="2:36" ht="15" customHeight="1">
      <c r="B47" s="20"/>
      <c r="C47" s="14"/>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20"/>
    </row>
    <row r="48" spans="2:36">
      <c r="B48" s="20"/>
      <c r="C48" s="14"/>
      <c r="D48" s="83" t="s">
        <v>38</v>
      </c>
      <c r="E48" s="83"/>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20"/>
    </row>
    <row r="49" spans="2:36" ht="6.6" customHeight="1">
      <c r="B49" s="20"/>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20"/>
    </row>
    <row r="50" spans="2:36">
      <c r="B50" s="20"/>
      <c r="C50" s="14"/>
      <c r="D50" s="7"/>
      <c r="E50" s="35" t="s">
        <v>39</v>
      </c>
      <c r="F50" s="49" t="s">
        <v>40</v>
      </c>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20"/>
    </row>
    <row r="51" spans="2:36" ht="6.6" customHeight="1">
      <c r="B51" s="20"/>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20"/>
    </row>
    <row r="52" spans="2:36">
      <c r="B52" s="20"/>
      <c r="C52" s="14"/>
      <c r="D52" s="14"/>
      <c r="E52" s="35" t="s">
        <v>41</v>
      </c>
      <c r="F52" s="49" t="s">
        <v>42</v>
      </c>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20"/>
    </row>
    <row r="53" spans="2:36">
      <c r="B53" s="20"/>
      <c r="C53" s="14"/>
      <c r="D53" s="14"/>
      <c r="E53" s="14"/>
      <c r="F53" s="309" t="s">
        <v>8</v>
      </c>
      <c r="G53" s="48" t="s">
        <v>43</v>
      </c>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20"/>
    </row>
    <row r="54" spans="2:36">
      <c r="B54" s="20"/>
      <c r="C54" s="14"/>
      <c r="D54" s="14"/>
      <c r="E54" s="14"/>
      <c r="F54" s="309" t="s">
        <v>8</v>
      </c>
      <c r="G54" s="48" t="s">
        <v>44</v>
      </c>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20"/>
    </row>
    <row r="55" spans="2:36">
      <c r="B55" s="20"/>
      <c r="C55" s="14"/>
      <c r="D55" s="14"/>
      <c r="E55" s="14"/>
      <c r="F55" s="14"/>
      <c r="G55" s="48" t="s">
        <v>45</v>
      </c>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20"/>
    </row>
    <row r="56" spans="2:36">
      <c r="B56" s="20"/>
      <c r="C56" s="14"/>
      <c r="D56" s="14"/>
      <c r="E56" s="14"/>
      <c r="F56" s="309" t="s">
        <v>8</v>
      </c>
      <c r="G56" s="48" t="s">
        <v>46</v>
      </c>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20"/>
    </row>
    <row r="57" spans="2:36">
      <c r="B57" s="20"/>
      <c r="C57" s="14"/>
      <c r="D57" s="14"/>
      <c r="E57" s="14"/>
      <c r="F57" s="14"/>
      <c r="G57" s="48" t="s">
        <v>47</v>
      </c>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20"/>
    </row>
    <row r="58" spans="2:36" ht="6.6" customHeight="1">
      <c r="B58" s="20"/>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20"/>
    </row>
    <row r="59" spans="2:36">
      <c r="B59" s="20"/>
      <c r="C59" s="14"/>
      <c r="D59" s="14"/>
      <c r="E59" s="35" t="s">
        <v>48</v>
      </c>
      <c r="F59" s="49" t="s">
        <v>49</v>
      </c>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20"/>
    </row>
    <row r="60" spans="2:36">
      <c r="B60" s="20"/>
      <c r="C60" s="14"/>
      <c r="D60" s="14"/>
      <c r="E60" s="14"/>
      <c r="F60" s="309" t="s">
        <v>8</v>
      </c>
      <c r="G60" s="48" t="s">
        <v>50</v>
      </c>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20"/>
    </row>
    <row r="61" spans="2:36">
      <c r="B61" s="20"/>
      <c r="C61" s="14"/>
      <c r="D61" s="14"/>
      <c r="E61" s="14"/>
      <c r="F61" s="14"/>
      <c r="G61" s="84" t="s">
        <v>51</v>
      </c>
      <c r="H61" s="85" t="s">
        <v>52</v>
      </c>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20"/>
    </row>
    <row r="62" spans="2:36" ht="6.6" customHeight="1">
      <c r="B62" s="20"/>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20"/>
    </row>
    <row r="63" spans="2:36">
      <c r="B63" s="20"/>
      <c r="C63" s="14"/>
      <c r="D63" s="14"/>
      <c r="E63" s="35" t="s">
        <v>53</v>
      </c>
      <c r="F63" s="49" t="s">
        <v>54</v>
      </c>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20"/>
    </row>
    <row r="64" spans="2:36">
      <c r="B64" s="20"/>
      <c r="C64" s="14"/>
      <c r="D64" s="14"/>
      <c r="E64" s="35"/>
      <c r="F64" s="324" t="s">
        <v>8</v>
      </c>
      <c r="G64" s="48" t="s">
        <v>55</v>
      </c>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20"/>
    </row>
    <row r="65" spans="2:36" ht="6.6" customHeight="1">
      <c r="B65" s="20"/>
      <c r="C65" s="14"/>
      <c r="D65" s="7"/>
      <c r="E65" s="35"/>
      <c r="F65" s="286"/>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20"/>
    </row>
    <row r="66" spans="2:36">
      <c r="B66" s="20"/>
      <c r="C66" s="14"/>
      <c r="D66" s="7"/>
      <c r="E66" s="35" t="s">
        <v>56</v>
      </c>
      <c r="F66" s="325" t="s">
        <v>57</v>
      </c>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20"/>
    </row>
    <row r="67" spans="2:36">
      <c r="B67" s="20"/>
      <c r="C67" s="14"/>
      <c r="D67" s="7"/>
      <c r="E67" s="38"/>
      <c r="F67" s="309" t="s">
        <v>8</v>
      </c>
      <c r="G67" s="48" t="s">
        <v>58</v>
      </c>
      <c r="H67" s="48"/>
      <c r="I67" s="48"/>
      <c r="J67" s="7"/>
      <c r="K67" s="7"/>
      <c r="L67" s="7"/>
      <c r="M67" s="7"/>
      <c r="N67" s="7"/>
      <c r="O67" s="7"/>
      <c r="P67" s="7"/>
      <c r="Q67" s="7"/>
      <c r="R67" s="7"/>
      <c r="S67" s="7"/>
      <c r="T67" s="7"/>
      <c r="U67" s="7"/>
      <c r="V67" s="7"/>
      <c r="W67" s="7"/>
      <c r="X67" s="7"/>
      <c r="Y67" s="7"/>
      <c r="Z67" s="7"/>
      <c r="AA67" s="7"/>
      <c r="AB67" s="7"/>
      <c r="AC67" s="7"/>
      <c r="AD67" s="7"/>
      <c r="AE67" s="7"/>
      <c r="AF67" s="7"/>
      <c r="AG67" s="7"/>
      <c r="AH67" s="7"/>
      <c r="AI67" s="7"/>
      <c r="AJ67" s="20"/>
    </row>
    <row r="68" spans="2:36">
      <c r="B68" s="20"/>
      <c r="C68" s="14"/>
      <c r="D68" s="7"/>
      <c r="E68" s="38"/>
      <c r="F68" s="309"/>
      <c r="G68" s="309" t="s">
        <v>8</v>
      </c>
      <c r="H68" s="48" t="s">
        <v>59</v>
      </c>
      <c r="I68" s="48"/>
      <c r="J68" s="7"/>
      <c r="K68" s="7"/>
      <c r="L68" s="7"/>
      <c r="M68" s="7"/>
      <c r="N68" s="7"/>
      <c r="O68" s="7"/>
      <c r="P68" s="7"/>
      <c r="Q68" s="7"/>
      <c r="R68" s="7"/>
      <c r="S68" s="7"/>
      <c r="T68" s="7"/>
      <c r="U68" s="7"/>
      <c r="V68" s="7"/>
      <c r="W68" s="7"/>
      <c r="X68" s="7"/>
      <c r="Y68" s="7"/>
      <c r="Z68" s="7"/>
      <c r="AA68" s="7"/>
      <c r="AB68" s="7"/>
      <c r="AC68" s="7"/>
      <c r="AD68" s="7"/>
      <c r="AE68" s="7"/>
      <c r="AF68" s="7"/>
      <c r="AG68" s="7"/>
      <c r="AH68" s="7"/>
      <c r="AI68" s="7"/>
      <c r="AJ68" s="20"/>
    </row>
    <row r="69" spans="2:36">
      <c r="B69" s="20"/>
      <c r="C69" s="14"/>
      <c r="D69" s="7"/>
      <c r="E69" s="38"/>
      <c r="F69" s="48"/>
      <c r="G69" s="309" t="s">
        <v>8</v>
      </c>
      <c r="H69" s="48" t="s">
        <v>60</v>
      </c>
      <c r="I69" s="48"/>
      <c r="J69" s="7"/>
      <c r="K69" s="7"/>
      <c r="L69" s="7"/>
      <c r="M69" s="7"/>
      <c r="N69" s="7"/>
      <c r="O69" s="7"/>
      <c r="P69" s="7"/>
      <c r="Q69" s="7"/>
      <c r="R69" s="7"/>
      <c r="S69" s="7"/>
      <c r="T69" s="7"/>
      <c r="U69" s="7"/>
      <c r="V69" s="7"/>
      <c r="W69" s="7"/>
      <c r="X69" s="7"/>
      <c r="Y69" s="7"/>
      <c r="Z69" s="7"/>
      <c r="AA69" s="7"/>
      <c r="AB69" s="7"/>
      <c r="AC69" s="7"/>
      <c r="AD69" s="7"/>
      <c r="AE69" s="7"/>
      <c r="AF69" s="7"/>
      <c r="AG69" s="7"/>
      <c r="AH69" s="7"/>
      <c r="AI69" s="7"/>
      <c r="AJ69" s="20"/>
    </row>
    <row r="70" spans="2:36">
      <c r="B70" s="20"/>
      <c r="C70" s="14"/>
      <c r="D70" s="7"/>
      <c r="E70" s="38"/>
      <c r="F70" s="48"/>
      <c r="G70" s="309" t="s">
        <v>8</v>
      </c>
      <c r="H70" s="48" t="s">
        <v>61</v>
      </c>
      <c r="I70" s="48"/>
      <c r="J70" s="7"/>
      <c r="K70" s="7"/>
      <c r="L70" s="7"/>
      <c r="M70" s="7"/>
      <c r="N70" s="7"/>
      <c r="O70" s="7"/>
      <c r="P70" s="7"/>
      <c r="Q70" s="7"/>
      <c r="R70" s="7"/>
      <c r="S70" s="7"/>
      <c r="T70" s="7"/>
      <c r="U70" s="7"/>
      <c r="V70" s="7"/>
      <c r="W70" s="7"/>
      <c r="X70" s="7"/>
      <c r="Y70" s="7"/>
      <c r="Z70" s="7"/>
      <c r="AA70" s="7"/>
      <c r="AB70" s="7"/>
      <c r="AC70" s="7"/>
      <c r="AD70" s="7"/>
      <c r="AE70" s="7"/>
      <c r="AF70" s="7"/>
      <c r="AG70" s="7"/>
      <c r="AH70" s="7"/>
      <c r="AI70" s="7"/>
      <c r="AJ70" s="20"/>
    </row>
    <row r="71" spans="2:36">
      <c r="B71" s="20"/>
      <c r="C71" s="14"/>
      <c r="D71" s="7"/>
      <c r="E71" s="38"/>
      <c r="F71" s="48"/>
      <c r="G71" s="309" t="s">
        <v>8</v>
      </c>
      <c r="H71" s="48" t="s">
        <v>62</v>
      </c>
      <c r="I71" s="48"/>
      <c r="J71" s="7"/>
      <c r="K71" s="7"/>
      <c r="L71" s="7"/>
      <c r="M71" s="7"/>
      <c r="N71" s="7"/>
      <c r="O71" s="7"/>
      <c r="P71" s="7"/>
      <c r="Q71" s="7"/>
      <c r="R71" s="7"/>
      <c r="S71" s="7"/>
      <c r="T71" s="7"/>
      <c r="U71" s="7"/>
      <c r="V71" s="7"/>
      <c r="W71" s="7"/>
      <c r="X71" s="7"/>
      <c r="Y71" s="7"/>
      <c r="Z71" s="7"/>
      <c r="AA71" s="7"/>
      <c r="AB71" s="7"/>
      <c r="AC71" s="7"/>
      <c r="AD71" s="7"/>
      <c r="AE71" s="7"/>
      <c r="AF71" s="7"/>
      <c r="AG71" s="7"/>
      <c r="AH71" s="7"/>
      <c r="AI71" s="7"/>
      <c r="AJ71" s="20"/>
    </row>
    <row r="72" spans="2:36">
      <c r="B72" s="20"/>
      <c r="C72" s="14"/>
      <c r="D72" s="7"/>
      <c r="E72" s="38"/>
      <c r="F72" s="48"/>
      <c r="G72" s="309"/>
      <c r="H72" s="309" t="s">
        <v>51</v>
      </c>
      <c r="I72" s="48" t="s">
        <v>63</v>
      </c>
      <c r="J72" s="7"/>
      <c r="K72" s="7"/>
      <c r="L72" s="7"/>
      <c r="M72" s="7"/>
      <c r="N72" s="7"/>
      <c r="O72" s="7"/>
      <c r="P72" s="7"/>
      <c r="Q72" s="7"/>
      <c r="R72" s="7"/>
      <c r="S72" s="7"/>
      <c r="T72" s="7"/>
      <c r="U72" s="7"/>
      <c r="V72" s="7"/>
      <c r="W72" s="7"/>
      <c r="X72" s="7"/>
      <c r="Y72" s="7"/>
      <c r="Z72" s="7"/>
      <c r="AA72" s="7"/>
      <c r="AB72" s="7"/>
      <c r="AC72" s="7"/>
      <c r="AD72" s="7"/>
      <c r="AE72" s="7"/>
      <c r="AF72" s="7"/>
      <c r="AG72" s="7"/>
      <c r="AH72" s="7"/>
      <c r="AI72" s="7"/>
      <c r="AJ72" s="20"/>
    </row>
    <row r="73" spans="2:36">
      <c r="B73" s="20"/>
      <c r="C73" s="14"/>
      <c r="D73" s="7"/>
      <c r="E73" s="38"/>
      <c r="F73" s="48"/>
      <c r="G73" s="309"/>
      <c r="H73" s="48"/>
      <c r="I73" s="48" t="s">
        <v>64</v>
      </c>
      <c r="J73" s="7"/>
      <c r="K73" s="7"/>
      <c r="L73" s="7"/>
      <c r="M73" s="7"/>
      <c r="N73" s="7"/>
      <c r="O73" s="7"/>
      <c r="P73" s="7"/>
      <c r="Q73" s="7"/>
      <c r="R73" s="7"/>
      <c r="S73" s="7"/>
      <c r="T73" s="7"/>
      <c r="U73" s="7"/>
      <c r="V73" s="7"/>
      <c r="W73" s="7"/>
      <c r="X73" s="7"/>
      <c r="Y73" s="7"/>
      <c r="Z73" s="7"/>
      <c r="AA73" s="7"/>
      <c r="AB73" s="7"/>
      <c r="AC73" s="7"/>
      <c r="AD73" s="7"/>
      <c r="AE73" s="7"/>
      <c r="AF73" s="7"/>
      <c r="AG73" s="7"/>
      <c r="AH73" s="7"/>
      <c r="AI73" s="7"/>
      <c r="AJ73" s="20"/>
    </row>
    <row r="74" spans="2:36">
      <c r="B74" s="20"/>
      <c r="C74" s="14"/>
      <c r="D74" s="7"/>
      <c r="E74" s="38"/>
      <c r="F74" s="37"/>
      <c r="G74" s="39"/>
      <c r="H74" s="3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20"/>
    </row>
    <row r="75" spans="2:36">
      <c r="B75" s="20"/>
      <c r="C75" s="14"/>
      <c r="D75" s="7"/>
      <c r="E75" s="38"/>
      <c r="F75" s="37"/>
      <c r="G75" s="39"/>
      <c r="H75" s="3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20"/>
    </row>
    <row r="76" spans="2:36">
      <c r="B76" s="20"/>
      <c r="C76" s="14"/>
      <c r="D76" s="7"/>
      <c r="E76" s="38"/>
      <c r="F76" s="37"/>
      <c r="G76" s="39"/>
      <c r="H76" s="3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20"/>
    </row>
    <row r="77" spans="2:36">
      <c r="B77" s="20"/>
      <c r="C77" s="14"/>
      <c r="D77" s="7"/>
      <c r="E77" s="38"/>
      <c r="F77" s="37"/>
      <c r="G77" s="39"/>
      <c r="H77" s="3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20"/>
    </row>
    <row r="78" spans="2:36">
      <c r="B78" s="20"/>
      <c r="C78" s="14"/>
      <c r="D78" s="7"/>
      <c r="E78" s="38"/>
      <c r="F78" s="37"/>
      <c r="G78" s="39"/>
      <c r="H78" s="3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20"/>
    </row>
    <row r="79" spans="2:36">
      <c r="B79" s="20"/>
      <c r="C79" s="14"/>
      <c r="D79" s="7"/>
      <c r="E79" s="38"/>
      <c r="F79" s="37"/>
      <c r="G79" s="39"/>
      <c r="H79" s="3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20"/>
    </row>
    <row r="80" spans="2:36">
      <c r="B80" s="20"/>
      <c r="C80" s="14"/>
      <c r="D80" s="7"/>
      <c r="E80" s="38"/>
      <c r="F80" s="37"/>
      <c r="G80" s="39"/>
      <c r="H80" s="3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20"/>
    </row>
    <row r="81" spans="2:36">
      <c r="B81" s="20"/>
      <c r="C81" s="14"/>
      <c r="D81" s="7"/>
      <c r="E81" s="38"/>
      <c r="F81" s="37"/>
      <c r="G81" s="39"/>
      <c r="H81" s="3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20"/>
    </row>
    <row r="82" spans="2:36">
      <c r="B82" s="20"/>
      <c r="C82" s="14"/>
      <c r="D82" s="7"/>
      <c r="E82" s="38"/>
      <c r="F82" s="37"/>
      <c r="G82" s="39"/>
      <c r="H82" s="3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20"/>
    </row>
    <row r="83" spans="2:36">
      <c r="B83" s="20"/>
      <c r="C83" s="14"/>
      <c r="D83" s="7"/>
      <c r="E83" s="38"/>
      <c r="F83" s="37"/>
      <c r="G83" s="39"/>
      <c r="H83" s="3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20"/>
    </row>
    <row r="84" spans="2:36">
      <c r="B84" s="20"/>
      <c r="C84" s="14"/>
      <c r="D84" s="7"/>
      <c r="E84" s="38"/>
      <c r="F84" s="37"/>
      <c r="G84" s="39"/>
      <c r="H84" s="3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20"/>
    </row>
    <row r="85" spans="2:36">
      <c r="B85" s="20"/>
      <c r="C85" s="14"/>
      <c r="D85" s="7"/>
      <c r="E85" s="38"/>
      <c r="F85" s="37"/>
      <c r="G85" s="39"/>
      <c r="H85" s="3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20"/>
    </row>
    <row r="86" spans="2:36">
      <c r="B86" s="20"/>
      <c r="C86" s="14"/>
      <c r="D86" s="7"/>
      <c r="E86" s="38"/>
      <c r="F86" s="37"/>
      <c r="G86" s="39"/>
      <c r="H86" s="3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20"/>
    </row>
    <row r="87" spans="2:36">
      <c r="B87" s="20"/>
      <c r="C87" s="14"/>
      <c r="D87" s="7"/>
      <c r="E87" s="38"/>
      <c r="F87" s="37"/>
      <c r="G87" s="309" t="s">
        <v>8</v>
      </c>
      <c r="H87" s="48" t="s">
        <v>65</v>
      </c>
      <c r="I87" s="48"/>
      <c r="J87" s="7"/>
      <c r="K87" s="7"/>
      <c r="L87" s="7"/>
      <c r="M87" s="7"/>
      <c r="N87" s="7"/>
      <c r="O87" s="7"/>
      <c r="P87" s="7"/>
      <c r="Q87" s="7"/>
      <c r="R87" s="7"/>
      <c r="S87" s="7"/>
      <c r="T87" s="7"/>
      <c r="U87" s="7"/>
      <c r="V87" s="7"/>
      <c r="W87" s="7"/>
      <c r="X87" s="7"/>
      <c r="Y87" s="7"/>
      <c r="Z87" s="7"/>
      <c r="AA87" s="7"/>
      <c r="AB87" s="7"/>
      <c r="AC87" s="7"/>
      <c r="AD87" s="7"/>
      <c r="AE87" s="7"/>
      <c r="AF87" s="7"/>
      <c r="AG87" s="7"/>
      <c r="AH87" s="7"/>
      <c r="AI87" s="7"/>
      <c r="AJ87" s="20"/>
    </row>
    <row r="88" spans="2:36" ht="6.6" customHeight="1">
      <c r="B88" s="20"/>
      <c r="C88" s="14"/>
      <c r="D88" s="7"/>
      <c r="E88" s="38"/>
      <c r="F88" s="37"/>
      <c r="G88" s="39"/>
      <c r="H88" s="3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20"/>
    </row>
    <row r="89" spans="2:36">
      <c r="B89" s="20"/>
      <c r="C89" s="14"/>
      <c r="D89" s="7"/>
      <c r="E89" s="44"/>
      <c r="F89" s="44" t="s">
        <v>66</v>
      </c>
      <c r="G89" s="39"/>
      <c r="H89" s="37"/>
      <c r="I89" s="7"/>
      <c r="J89" s="44"/>
      <c r="K89" s="44"/>
      <c r="L89" s="7"/>
      <c r="M89" s="7"/>
      <c r="N89" s="7"/>
      <c r="O89" s="7"/>
      <c r="P89" s="7"/>
      <c r="Q89" s="7"/>
      <c r="R89" s="7"/>
      <c r="S89" s="7"/>
      <c r="T89" s="7"/>
      <c r="U89" s="7"/>
      <c r="V89" s="7"/>
      <c r="W89" s="7"/>
      <c r="X89" s="7"/>
      <c r="Y89" s="7"/>
      <c r="Z89" s="7"/>
      <c r="AA89" s="7"/>
      <c r="AB89" s="7"/>
      <c r="AC89" s="7"/>
      <c r="AD89" s="7"/>
      <c r="AE89" s="7"/>
      <c r="AF89" s="7"/>
      <c r="AG89" s="7"/>
      <c r="AH89" s="7"/>
      <c r="AI89" s="7"/>
      <c r="AJ89" s="20"/>
    </row>
    <row r="90" spans="2:36">
      <c r="B90" s="20"/>
      <c r="C90" s="14"/>
      <c r="D90" s="7"/>
      <c r="E90" s="44"/>
      <c r="F90" s="37"/>
      <c r="G90" s="39"/>
      <c r="H90" s="37"/>
      <c r="I90" s="7"/>
      <c r="J90" s="44"/>
      <c r="K90" s="44"/>
      <c r="L90" s="7"/>
      <c r="M90" s="7"/>
      <c r="N90" s="7"/>
      <c r="O90" s="7"/>
      <c r="P90" s="7"/>
      <c r="Q90" s="7"/>
      <c r="R90" s="7"/>
      <c r="S90" s="7"/>
      <c r="T90" s="7"/>
      <c r="U90" s="7"/>
      <c r="V90" s="7"/>
      <c r="W90" s="7"/>
      <c r="X90" s="7"/>
      <c r="Y90" s="7"/>
      <c r="Z90" s="7"/>
      <c r="AA90" s="7"/>
      <c r="AB90" s="7"/>
      <c r="AC90" s="7"/>
      <c r="AD90" s="7"/>
      <c r="AE90" s="7"/>
      <c r="AF90" s="7"/>
      <c r="AG90" s="7"/>
      <c r="AH90" s="7"/>
      <c r="AI90" s="7"/>
      <c r="AJ90" s="20"/>
    </row>
    <row r="91" spans="2:36">
      <c r="B91" s="20"/>
      <c r="C91" s="14"/>
      <c r="D91" s="7"/>
      <c r="E91" s="44"/>
      <c r="F91" s="37"/>
      <c r="G91" s="39"/>
      <c r="H91" s="37"/>
      <c r="I91" s="7"/>
      <c r="J91" s="44"/>
      <c r="K91" s="44"/>
      <c r="L91" s="7"/>
      <c r="M91" s="7"/>
      <c r="N91" s="7"/>
      <c r="O91" s="7"/>
      <c r="P91" s="7"/>
      <c r="Q91" s="7"/>
      <c r="R91" s="7"/>
      <c r="S91" s="7"/>
      <c r="T91" s="7"/>
      <c r="U91" s="7"/>
      <c r="V91" s="7"/>
      <c r="W91" s="7"/>
      <c r="X91" s="7"/>
      <c r="Y91" s="7"/>
      <c r="Z91" s="7"/>
      <c r="AA91" s="7"/>
      <c r="AB91" s="7"/>
      <c r="AC91" s="7"/>
      <c r="AD91" s="7"/>
      <c r="AE91" s="7"/>
      <c r="AF91" s="7"/>
      <c r="AG91" s="7"/>
      <c r="AH91" s="7"/>
      <c r="AI91" s="7"/>
      <c r="AJ91" s="20"/>
    </row>
    <row r="92" spans="2:36">
      <c r="B92" s="20"/>
      <c r="C92" s="14"/>
      <c r="D92" s="7"/>
      <c r="E92" s="44"/>
      <c r="F92" s="37"/>
      <c r="G92" s="39"/>
      <c r="H92" s="37"/>
      <c r="I92" s="7"/>
      <c r="J92" s="44"/>
      <c r="K92" s="44"/>
      <c r="L92" s="7"/>
      <c r="M92" s="7"/>
      <c r="N92" s="7"/>
      <c r="O92" s="7"/>
      <c r="P92" s="7"/>
      <c r="Q92" s="7"/>
      <c r="R92" s="7"/>
      <c r="S92" s="7"/>
      <c r="T92" s="7"/>
      <c r="U92" s="7"/>
      <c r="V92" s="7"/>
      <c r="W92" s="7"/>
      <c r="X92" s="7"/>
      <c r="Y92" s="7"/>
      <c r="Z92" s="7"/>
      <c r="AA92" s="7"/>
      <c r="AB92" s="7"/>
      <c r="AC92" s="7"/>
      <c r="AD92" s="7"/>
      <c r="AE92" s="7"/>
      <c r="AF92" s="7"/>
      <c r="AG92" s="7"/>
      <c r="AH92" s="7"/>
      <c r="AI92" s="7"/>
      <c r="AJ92" s="20"/>
    </row>
    <row r="93" spans="2:36">
      <c r="B93" s="20"/>
      <c r="C93" s="14"/>
      <c r="D93" s="7"/>
      <c r="E93" s="44"/>
      <c r="F93" s="37"/>
      <c r="G93" s="39"/>
      <c r="H93" s="37"/>
      <c r="I93" s="7"/>
      <c r="J93" s="44"/>
      <c r="K93" s="44"/>
      <c r="L93" s="7"/>
      <c r="M93" s="7"/>
      <c r="N93" s="7"/>
      <c r="O93" s="7"/>
      <c r="P93" s="7"/>
      <c r="Q93" s="7"/>
      <c r="R93" s="7"/>
      <c r="S93" s="7"/>
      <c r="T93" s="7"/>
      <c r="U93" s="7"/>
      <c r="V93" s="7"/>
      <c r="W93" s="7"/>
      <c r="X93" s="7"/>
      <c r="Y93" s="7"/>
      <c r="Z93" s="7"/>
      <c r="AA93" s="7"/>
      <c r="AB93" s="7"/>
      <c r="AC93" s="7"/>
      <c r="AD93" s="7"/>
      <c r="AE93" s="7"/>
      <c r="AF93" s="7"/>
      <c r="AG93" s="7"/>
      <c r="AH93" s="7"/>
      <c r="AI93" s="7"/>
      <c r="AJ93" s="20"/>
    </row>
    <row r="94" spans="2:36">
      <c r="B94" s="20"/>
      <c r="C94" s="14"/>
      <c r="D94" s="7"/>
      <c r="E94" s="44"/>
      <c r="F94" s="37"/>
      <c r="G94" s="39"/>
      <c r="H94" s="37"/>
      <c r="I94" s="7"/>
      <c r="J94" s="44"/>
      <c r="K94" s="44"/>
      <c r="L94" s="7"/>
      <c r="M94" s="7"/>
      <c r="N94" s="7"/>
      <c r="O94" s="7"/>
      <c r="P94" s="7"/>
      <c r="Q94" s="7"/>
      <c r="R94" s="7"/>
      <c r="S94" s="7"/>
      <c r="T94" s="7"/>
      <c r="U94" s="7"/>
      <c r="V94" s="7"/>
      <c r="W94" s="7"/>
      <c r="X94" s="7"/>
      <c r="Y94" s="7"/>
      <c r="Z94" s="7"/>
      <c r="AA94" s="7"/>
      <c r="AB94" s="7"/>
      <c r="AC94" s="7"/>
      <c r="AD94" s="7"/>
      <c r="AE94" s="7"/>
      <c r="AF94" s="7"/>
      <c r="AG94" s="7"/>
      <c r="AH94" s="7"/>
      <c r="AI94" s="7"/>
      <c r="AJ94" s="20"/>
    </row>
    <row r="95" spans="2:36">
      <c r="B95" s="20"/>
      <c r="C95" s="14"/>
      <c r="D95" s="7"/>
      <c r="E95" s="44"/>
      <c r="F95" s="37"/>
      <c r="G95" s="39"/>
      <c r="H95" s="37"/>
      <c r="I95" s="7"/>
      <c r="J95" s="44"/>
      <c r="K95" s="44"/>
      <c r="L95" s="7"/>
      <c r="M95" s="7"/>
      <c r="N95" s="7"/>
      <c r="O95" s="7"/>
      <c r="P95" s="7"/>
      <c r="Q95" s="7"/>
      <c r="R95" s="7"/>
      <c r="S95" s="7"/>
      <c r="T95" s="7"/>
      <c r="U95" s="7"/>
      <c r="V95" s="7"/>
      <c r="W95" s="7"/>
      <c r="X95" s="7"/>
      <c r="Y95" s="7"/>
      <c r="Z95" s="7"/>
      <c r="AA95" s="7"/>
      <c r="AB95" s="7"/>
      <c r="AC95" s="7"/>
      <c r="AD95" s="7"/>
      <c r="AE95" s="7"/>
      <c r="AF95" s="7"/>
      <c r="AG95" s="7"/>
      <c r="AH95" s="7"/>
      <c r="AI95" s="7"/>
      <c r="AJ95" s="20"/>
    </row>
    <row r="96" spans="2:36">
      <c r="B96" s="20"/>
      <c r="C96" s="14"/>
      <c r="D96" s="7"/>
      <c r="E96" s="44"/>
      <c r="F96" s="37"/>
      <c r="G96" s="39"/>
      <c r="H96" s="37"/>
      <c r="I96" s="7"/>
      <c r="J96" s="44"/>
      <c r="K96" s="44"/>
      <c r="L96" s="7"/>
      <c r="M96" s="7"/>
      <c r="N96" s="7"/>
      <c r="O96" s="7"/>
      <c r="P96" s="7"/>
      <c r="Q96" s="7"/>
      <c r="R96" s="7"/>
      <c r="S96" s="7"/>
      <c r="T96" s="7"/>
      <c r="U96" s="7"/>
      <c r="V96" s="7"/>
      <c r="W96" s="7"/>
      <c r="X96" s="7"/>
      <c r="Y96" s="7"/>
      <c r="Z96" s="7"/>
      <c r="AA96" s="7"/>
      <c r="AB96" s="7"/>
      <c r="AC96" s="7"/>
      <c r="AD96" s="7"/>
      <c r="AE96" s="7"/>
      <c r="AF96" s="7"/>
      <c r="AG96" s="7"/>
      <c r="AH96" s="7"/>
      <c r="AI96" s="7"/>
      <c r="AJ96" s="20"/>
    </row>
    <row r="97" spans="2:36">
      <c r="B97" s="20"/>
      <c r="C97" s="14"/>
      <c r="D97" s="7"/>
      <c r="E97" s="44"/>
      <c r="F97" s="37"/>
      <c r="G97" s="39"/>
      <c r="H97" s="37"/>
      <c r="I97" s="7"/>
      <c r="J97" s="44"/>
      <c r="K97" s="44"/>
      <c r="L97" s="7"/>
      <c r="M97" s="7"/>
      <c r="N97" s="7"/>
      <c r="O97" s="7"/>
      <c r="P97" s="7"/>
      <c r="Q97" s="7"/>
      <c r="R97" s="7"/>
      <c r="S97" s="7"/>
      <c r="T97" s="7"/>
      <c r="U97" s="7"/>
      <c r="V97" s="7"/>
      <c r="W97" s="7"/>
      <c r="X97" s="7"/>
      <c r="Y97" s="7"/>
      <c r="Z97" s="7"/>
      <c r="AA97" s="7"/>
      <c r="AB97" s="7"/>
      <c r="AC97" s="7"/>
      <c r="AD97" s="7"/>
      <c r="AE97" s="7"/>
      <c r="AF97" s="7"/>
      <c r="AG97" s="7"/>
      <c r="AH97" s="7"/>
      <c r="AI97" s="7"/>
      <c r="AJ97" s="20"/>
    </row>
    <row r="98" spans="2:36">
      <c r="B98" s="20"/>
      <c r="C98" s="14"/>
      <c r="D98" s="7"/>
      <c r="E98" s="44"/>
      <c r="F98" s="37"/>
      <c r="G98" s="39"/>
      <c r="H98" s="37"/>
      <c r="I98" s="7"/>
      <c r="J98" s="44"/>
      <c r="K98" s="44"/>
      <c r="L98" s="7"/>
      <c r="M98" s="7"/>
      <c r="N98" s="7"/>
      <c r="O98" s="7"/>
      <c r="P98" s="7"/>
      <c r="Q98" s="7"/>
      <c r="R98" s="7"/>
      <c r="S98" s="7"/>
      <c r="T98" s="7"/>
      <c r="U98" s="7"/>
      <c r="V98" s="7"/>
      <c r="W98" s="7"/>
      <c r="X98" s="7"/>
      <c r="Y98" s="7"/>
      <c r="Z98" s="7"/>
      <c r="AA98" s="7"/>
      <c r="AB98" s="7"/>
      <c r="AC98" s="7"/>
      <c r="AD98" s="7"/>
      <c r="AE98" s="7"/>
      <c r="AF98" s="7"/>
      <c r="AG98" s="7"/>
      <c r="AH98" s="7"/>
      <c r="AI98" s="7"/>
      <c r="AJ98" s="20"/>
    </row>
    <row r="99" spans="2:36">
      <c r="B99" s="20"/>
      <c r="C99" s="14"/>
      <c r="D99" s="7"/>
      <c r="E99" s="44"/>
      <c r="F99" s="37"/>
      <c r="G99" s="39"/>
      <c r="H99" s="37"/>
      <c r="I99" s="7"/>
      <c r="J99" s="44"/>
      <c r="K99" s="44"/>
      <c r="L99" s="7"/>
      <c r="M99" s="7"/>
      <c r="N99" s="7"/>
      <c r="O99" s="7"/>
      <c r="P99" s="7"/>
      <c r="Q99" s="7"/>
      <c r="R99" s="7"/>
      <c r="S99" s="7"/>
      <c r="T99" s="7"/>
      <c r="U99" s="7"/>
      <c r="V99" s="7"/>
      <c r="W99" s="7"/>
      <c r="X99" s="7"/>
      <c r="Y99" s="7"/>
      <c r="Z99" s="7"/>
      <c r="AA99" s="7"/>
      <c r="AB99" s="7"/>
      <c r="AC99" s="7"/>
      <c r="AD99" s="7"/>
      <c r="AE99" s="7"/>
      <c r="AF99" s="7"/>
      <c r="AG99" s="7"/>
      <c r="AH99" s="7"/>
      <c r="AI99" s="7"/>
      <c r="AJ99" s="20"/>
    </row>
    <row r="100" spans="2:36">
      <c r="B100" s="20"/>
      <c r="C100" s="14"/>
      <c r="D100" s="7"/>
      <c r="E100" s="44"/>
      <c r="F100" s="37"/>
      <c r="G100" s="39"/>
      <c r="H100" s="37"/>
      <c r="I100" s="7"/>
      <c r="J100" s="44"/>
      <c r="K100" s="44"/>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20"/>
    </row>
    <row r="101" spans="2:36">
      <c r="B101" s="20"/>
      <c r="C101" s="14"/>
      <c r="D101" s="7"/>
      <c r="E101" s="38"/>
      <c r="F101" s="37"/>
      <c r="G101" s="39"/>
      <c r="H101" s="3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20"/>
    </row>
    <row r="102" spans="2:36">
      <c r="B102" s="20"/>
      <c r="C102" s="14"/>
      <c r="D102" s="7"/>
      <c r="E102" s="38"/>
      <c r="F102" s="37"/>
      <c r="G102" s="39"/>
      <c r="H102" s="3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20"/>
    </row>
    <row r="103" spans="2:36">
      <c r="B103" s="20"/>
      <c r="C103" s="14"/>
      <c r="D103" s="7"/>
      <c r="E103" s="38"/>
      <c r="F103" s="37"/>
      <c r="G103" s="39"/>
      <c r="H103" s="3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20"/>
    </row>
    <row r="104" spans="2:36">
      <c r="B104" s="20"/>
      <c r="C104" s="14"/>
      <c r="D104" s="7"/>
      <c r="E104" s="38"/>
      <c r="F104" s="37"/>
      <c r="G104" s="39"/>
      <c r="H104" s="3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20"/>
    </row>
    <row r="105" spans="2:36">
      <c r="B105" s="20"/>
      <c r="C105" s="14"/>
      <c r="D105" s="7"/>
      <c r="E105" s="38"/>
      <c r="F105" s="37"/>
      <c r="G105" s="39"/>
      <c r="H105" s="3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20"/>
    </row>
    <row r="106" spans="2:36">
      <c r="B106" s="20"/>
      <c r="C106" s="14"/>
      <c r="D106" s="7"/>
      <c r="E106" s="38"/>
      <c r="F106" s="37"/>
      <c r="G106" s="39"/>
      <c r="H106" s="3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20"/>
    </row>
    <row r="107" spans="2:36">
      <c r="B107" s="20"/>
      <c r="C107" s="14"/>
      <c r="D107" s="7"/>
      <c r="E107" s="38"/>
      <c r="F107" s="37"/>
      <c r="G107" s="39"/>
      <c r="H107" s="3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20"/>
    </row>
    <row r="108" spans="2:36">
      <c r="B108" s="20"/>
      <c r="C108" s="14"/>
      <c r="D108" s="7"/>
      <c r="E108" s="38"/>
      <c r="F108" s="37"/>
      <c r="G108" s="39"/>
      <c r="H108" s="3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20"/>
    </row>
    <row r="109" spans="2:36">
      <c r="B109" s="20"/>
      <c r="C109" s="14"/>
      <c r="D109" s="83" t="s">
        <v>67</v>
      </c>
      <c r="E109" s="83"/>
      <c r="F109" s="80"/>
      <c r="G109" s="80"/>
      <c r="H109" s="80"/>
      <c r="I109" s="80"/>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20"/>
    </row>
    <row r="110" spans="2:36" ht="6.6" customHeight="1">
      <c r="B110" s="20"/>
      <c r="C110" s="14"/>
      <c r="D110" s="7"/>
      <c r="E110" s="38"/>
      <c r="F110" s="37"/>
      <c r="G110" s="39"/>
      <c r="H110" s="3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20"/>
    </row>
    <row r="111" spans="2:36">
      <c r="B111" s="20"/>
      <c r="C111" s="14"/>
      <c r="D111" s="7"/>
      <c r="E111" s="35" t="s">
        <v>39</v>
      </c>
      <c r="F111" s="49" t="s">
        <v>68</v>
      </c>
      <c r="G111" s="39"/>
      <c r="H111" s="3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20"/>
    </row>
    <row r="112" spans="2:36" ht="6.6" customHeight="1">
      <c r="B112" s="20"/>
      <c r="C112" s="14"/>
      <c r="D112" s="7"/>
      <c r="E112" s="38"/>
      <c r="F112" s="84"/>
      <c r="G112" s="48"/>
      <c r="H112" s="3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20"/>
    </row>
    <row r="113" spans="2:36">
      <c r="B113" s="20"/>
      <c r="C113" s="14"/>
      <c r="D113" s="7"/>
      <c r="E113" s="35" t="s">
        <v>41</v>
      </c>
      <c r="F113" s="49" t="s">
        <v>69</v>
      </c>
      <c r="G113" s="7"/>
      <c r="H113" s="3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20"/>
    </row>
    <row r="114" spans="2:36" ht="6.6" customHeight="1">
      <c r="B114" s="20"/>
      <c r="C114" s="14"/>
      <c r="D114" s="7"/>
      <c r="E114" s="38"/>
      <c r="F114" s="84"/>
      <c r="G114" s="85"/>
      <c r="H114" s="3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20"/>
    </row>
    <row r="115" spans="2:36">
      <c r="B115" s="20"/>
      <c r="C115" s="14"/>
      <c r="D115" s="7"/>
      <c r="E115" s="35" t="s">
        <v>48</v>
      </c>
      <c r="F115" s="325" t="s">
        <v>70</v>
      </c>
      <c r="G115" s="7"/>
      <c r="H115" s="3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20"/>
    </row>
    <row r="116" spans="2:36">
      <c r="B116" s="20"/>
      <c r="C116" s="14"/>
      <c r="D116" s="7"/>
      <c r="E116" s="35"/>
      <c r="F116" s="309" t="s">
        <v>8</v>
      </c>
      <c r="G116" s="48" t="s">
        <v>71</v>
      </c>
      <c r="H116" s="3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20"/>
    </row>
    <row r="117" spans="2:36">
      <c r="B117" s="20"/>
      <c r="C117" s="14"/>
      <c r="D117" s="7"/>
      <c r="E117" s="35"/>
      <c r="F117" s="309"/>
      <c r="G117" s="48" t="s">
        <v>72</v>
      </c>
      <c r="H117" s="3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20"/>
    </row>
    <row r="118" spans="2:36" ht="6.6" customHeight="1" thickBot="1">
      <c r="B118" s="20"/>
      <c r="C118" s="14"/>
      <c r="D118" s="7"/>
      <c r="E118" s="35"/>
      <c r="F118" s="309"/>
      <c r="G118" s="48"/>
      <c r="H118" s="3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20"/>
    </row>
    <row r="119" spans="2:36" ht="6.6" customHeight="1" thickTop="1">
      <c r="B119" s="20"/>
      <c r="C119" s="14"/>
      <c r="D119" s="7"/>
      <c r="E119" s="35"/>
      <c r="F119" s="50"/>
      <c r="G119" s="51"/>
      <c r="H119" s="52"/>
      <c r="I119" s="52"/>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4"/>
      <c r="AI119" s="7"/>
      <c r="AJ119" s="20"/>
    </row>
    <row r="120" spans="2:36" ht="15" customHeight="1">
      <c r="B120" s="20"/>
      <c r="C120" s="14"/>
      <c r="D120" s="7"/>
      <c r="E120" s="35"/>
      <c r="F120" s="76" t="s">
        <v>73</v>
      </c>
      <c r="G120" s="315" t="s">
        <v>74</v>
      </c>
      <c r="H120" s="57"/>
      <c r="I120" s="57"/>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9"/>
      <c r="AI120" s="7"/>
      <c r="AJ120" s="20"/>
    </row>
    <row r="121" spans="2:36" ht="6.6" customHeight="1">
      <c r="B121" s="20"/>
      <c r="C121" s="14"/>
      <c r="D121" s="7"/>
      <c r="E121" s="35"/>
      <c r="F121" s="55"/>
      <c r="G121" s="56"/>
      <c r="H121" s="57"/>
      <c r="I121" s="57"/>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9"/>
      <c r="AI121" s="7"/>
      <c r="AJ121" s="20"/>
    </row>
    <row r="122" spans="2:36" ht="16.5">
      <c r="B122" s="20"/>
      <c r="C122" s="14"/>
      <c r="D122" s="7"/>
      <c r="E122" s="35"/>
      <c r="F122" s="76"/>
      <c r="G122" s="78"/>
      <c r="H122" s="310" t="s">
        <v>75</v>
      </c>
      <c r="I122" s="311"/>
      <c r="J122" s="336"/>
      <c r="K122" s="335" t="s">
        <v>76</v>
      </c>
      <c r="L122" s="335"/>
      <c r="M122" s="335"/>
      <c r="N122" s="335"/>
      <c r="O122" s="338"/>
      <c r="P122" s="336"/>
      <c r="Q122" s="310" t="s">
        <v>77</v>
      </c>
      <c r="R122" s="311"/>
      <c r="S122" s="311"/>
      <c r="T122" s="311"/>
      <c r="U122" s="311"/>
      <c r="V122" s="311"/>
      <c r="W122" s="311"/>
      <c r="X122" s="311"/>
      <c r="Y122" s="311"/>
      <c r="Z122" s="311"/>
      <c r="AA122" s="311"/>
      <c r="AB122" s="311"/>
      <c r="AC122" s="312"/>
      <c r="AD122" s="78"/>
      <c r="AE122" s="78"/>
      <c r="AF122" s="78"/>
      <c r="AG122" s="78"/>
      <c r="AH122" s="79"/>
      <c r="AI122" s="7"/>
      <c r="AJ122" s="20"/>
    </row>
    <row r="123" spans="2:36">
      <c r="B123" s="20"/>
      <c r="C123" s="14"/>
      <c r="D123" s="7"/>
      <c r="E123" s="35"/>
      <c r="F123" s="60"/>
      <c r="G123" s="58"/>
      <c r="H123" s="314"/>
      <c r="I123" s="337"/>
      <c r="J123" s="339" t="s">
        <v>78</v>
      </c>
      <c r="K123" s="583">
        <v>46388</v>
      </c>
      <c r="L123" s="584"/>
      <c r="M123" s="584"/>
      <c r="N123" s="584"/>
      <c r="O123" s="584"/>
      <c r="P123" s="585"/>
      <c r="Q123" s="586">
        <v>46054</v>
      </c>
      <c r="R123" s="581"/>
      <c r="S123" s="581"/>
      <c r="T123" s="581"/>
      <c r="U123" s="581"/>
      <c r="V123" s="313" t="s">
        <v>79</v>
      </c>
      <c r="W123" s="334"/>
      <c r="X123" s="334"/>
      <c r="Y123" s="581">
        <v>46418</v>
      </c>
      <c r="Z123" s="581"/>
      <c r="AA123" s="581"/>
      <c r="AB123" s="581"/>
      <c r="AC123" s="582"/>
      <c r="AD123" s="58"/>
      <c r="AE123" s="58"/>
      <c r="AF123" s="58"/>
      <c r="AG123" s="58"/>
      <c r="AH123" s="59"/>
      <c r="AI123" s="7"/>
      <c r="AJ123" s="20"/>
    </row>
    <row r="124" spans="2:36" ht="15" customHeight="1">
      <c r="B124" s="20"/>
      <c r="C124" s="14"/>
      <c r="D124" s="7"/>
      <c r="E124" s="35"/>
      <c r="F124" s="60"/>
      <c r="G124" s="58"/>
      <c r="H124" s="314"/>
      <c r="I124" s="337"/>
      <c r="J124" s="339" t="s">
        <v>80</v>
      </c>
      <c r="K124" s="583">
        <v>46419</v>
      </c>
      <c r="L124" s="584"/>
      <c r="M124" s="584"/>
      <c r="N124" s="584"/>
      <c r="O124" s="584"/>
      <c r="P124" s="585"/>
      <c r="Q124" s="586">
        <v>46082</v>
      </c>
      <c r="R124" s="581"/>
      <c r="S124" s="581"/>
      <c r="T124" s="581"/>
      <c r="U124" s="581"/>
      <c r="V124" s="313" t="s">
        <v>79</v>
      </c>
      <c r="W124" s="334"/>
      <c r="X124" s="334"/>
      <c r="Y124" s="581">
        <v>46446</v>
      </c>
      <c r="Z124" s="581"/>
      <c r="AA124" s="581"/>
      <c r="AB124" s="581"/>
      <c r="AC124" s="582"/>
      <c r="AD124" s="58"/>
      <c r="AE124" s="58"/>
      <c r="AF124" s="58"/>
      <c r="AG124" s="58"/>
      <c r="AH124" s="59"/>
      <c r="AI124" s="7"/>
      <c r="AJ124" s="20"/>
    </row>
    <row r="125" spans="2:36">
      <c r="B125" s="20"/>
      <c r="C125" s="14"/>
      <c r="D125" s="7"/>
      <c r="E125" s="35"/>
      <c r="F125" s="60"/>
      <c r="G125" s="58"/>
      <c r="H125" s="314"/>
      <c r="I125" s="337"/>
      <c r="J125" s="339" t="s">
        <v>81</v>
      </c>
      <c r="K125" s="583">
        <v>46447</v>
      </c>
      <c r="L125" s="584"/>
      <c r="M125" s="584"/>
      <c r="N125" s="584"/>
      <c r="O125" s="584"/>
      <c r="P125" s="585"/>
      <c r="Q125" s="586">
        <v>46113</v>
      </c>
      <c r="R125" s="581"/>
      <c r="S125" s="581"/>
      <c r="T125" s="581"/>
      <c r="U125" s="581"/>
      <c r="V125" s="313" t="s">
        <v>79</v>
      </c>
      <c r="W125" s="334"/>
      <c r="X125" s="334"/>
      <c r="Y125" s="581">
        <v>46477</v>
      </c>
      <c r="Z125" s="581"/>
      <c r="AA125" s="581"/>
      <c r="AB125" s="581"/>
      <c r="AC125" s="582"/>
      <c r="AD125" s="58"/>
      <c r="AE125" s="58"/>
      <c r="AF125" s="58"/>
      <c r="AG125" s="58"/>
      <c r="AH125" s="59"/>
      <c r="AI125" s="7"/>
      <c r="AJ125" s="20"/>
    </row>
    <row r="126" spans="2:36">
      <c r="B126" s="20"/>
      <c r="C126" s="14"/>
      <c r="D126" s="7"/>
      <c r="E126" s="35"/>
      <c r="F126" s="60"/>
      <c r="G126" s="58"/>
      <c r="H126" s="314"/>
      <c r="I126" s="337"/>
      <c r="J126" s="339" t="s">
        <v>82</v>
      </c>
      <c r="K126" s="583">
        <v>46478</v>
      </c>
      <c r="L126" s="584"/>
      <c r="M126" s="584"/>
      <c r="N126" s="584"/>
      <c r="O126" s="584"/>
      <c r="P126" s="585"/>
      <c r="Q126" s="586">
        <v>46143</v>
      </c>
      <c r="R126" s="581"/>
      <c r="S126" s="581"/>
      <c r="T126" s="581"/>
      <c r="U126" s="581"/>
      <c r="V126" s="313" t="s">
        <v>79</v>
      </c>
      <c r="W126" s="334"/>
      <c r="X126" s="334"/>
      <c r="Y126" s="581">
        <v>46507</v>
      </c>
      <c r="Z126" s="581"/>
      <c r="AA126" s="581"/>
      <c r="AB126" s="581"/>
      <c r="AC126" s="582"/>
      <c r="AD126" s="58"/>
      <c r="AE126" s="58"/>
      <c r="AF126" s="58"/>
      <c r="AG126" s="58"/>
      <c r="AH126" s="59"/>
      <c r="AI126" s="7"/>
      <c r="AJ126" s="20"/>
    </row>
    <row r="127" spans="2:36">
      <c r="B127" s="20"/>
      <c r="C127" s="14"/>
      <c r="D127" s="7"/>
      <c r="E127" s="35"/>
      <c r="F127" s="60"/>
      <c r="G127" s="58"/>
      <c r="H127" s="314"/>
      <c r="I127" s="337"/>
      <c r="J127" s="339" t="s">
        <v>83</v>
      </c>
      <c r="K127" s="583">
        <v>46508</v>
      </c>
      <c r="L127" s="584"/>
      <c r="M127" s="584"/>
      <c r="N127" s="584"/>
      <c r="O127" s="584"/>
      <c r="P127" s="585"/>
      <c r="Q127" s="586">
        <v>46174</v>
      </c>
      <c r="R127" s="581"/>
      <c r="S127" s="581"/>
      <c r="T127" s="581"/>
      <c r="U127" s="581"/>
      <c r="V127" s="313" t="s">
        <v>79</v>
      </c>
      <c r="W127" s="334"/>
      <c r="X127" s="334"/>
      <c r="Y127" s="581">
        <v>46538</v>
      </c>
      <c r="Z127" s="581"/>
      <c r="AA127" s="581"/>
      <c r="AB127" s="581"/>
      <c r="AC127" s="582"/>
      <c r="AD127" s="58"/>
      <c r="AE127" s="58"/>
      <c r="AF127" s="58"/>
      <c r="AG127" s="58"/>
      <c r="AH127" s="59"/>
      <c r="AI127" s="7"/>
      <c r="AJ127" s="20"/>
    </row>
    <row r="128" spans="2:36">
      <c r="B128" s="20"/>
      <c r="C128" s="14"/>
      <c r="D128" s="7"/>
      <c r="E128" s="35"/>
      <c r="F128" s="60"/>
      <c r="G128" s="58"/>
      <c r="H128" s="314"/>
      <c r="I128" s="337"/>
      <c r="J128" s="339" t="s">
        <v>84</v>
      </c>
      <c r="K128" s="583">
        <v>46539</v>
      </c>
      <c r="L128" s="584"/>
      <c r="M128" s="584"/>
      <c r="N128" s="584"/>
      <c r="O128" s="584"/>
      <c r="P128" s="585"/>
      <c r="Q128" s="586">
        <v>46204</v>
      </c>
      <c r="R128" s="581"/>
      <c r="S128" s="581"/>
      <c r="T128" s="581"/>
      <c r="U128" s="581"/>
      <c r="V128" s="313" t="s">
        <v>79</v>
      </c>
      <c r="W128" s="334"/>
      <c r="X128" s="334"/>
      <c r="Y128" s="581">
        <v>46568</v>
      </c>
      <c r="Z128" s="581"/>
      <c r="AA128" s="581"/>
      <c r="AB128" s="581"/>
      <c r="AC128" s="582"/>
      <c r="AD128" s="58"/>
      <c r="AE128" s="58"/>
      <c r="AF128" s="58"/>
      <c r="AG128" s="58"/>
      <c r="AH128" s="59"/>
      <c r="AI128" s="7"/>
      <c r="AJ128" s="20"/>
    </row>
    <row r="129" spans="2:36">
      <c r="B129" s="20"/>
      <c r="C129" s="14"/>
      <c r="D129" s="7"/>
      <c r="E129" s="35"/>
      <c r="F129" s="60"/>
      <c r="G129" s="58"/>
      <c r="H129" s="314"/>
      <c r="I129" s="337"/>
      <c r="J129" s="339" t="s">
        <v>85</v>
      </c>
      <c r="K129" s="583">
        <v>46569</v>
      </c>
      <c r="L129" s="584"/>
      <c r="M129" s="584"/>
      <c r="N129" s="584"/>
      <c r="O129" s="584"/>
      <c r="P129" s="585"/>
      <c r="Q129" s="586">
        <v>46235</v>
      </c>
      <c r="R129" s="581"/>
      <c r="S129" s="581"/>
      <c r="T129" s="581"/>
      <c r="U129" s="581"/>
      <c r="V129" s="313" t="s">
        <v>79</v>
      </c>
      <c r="W129" s="334"/>
      <c r="X129" s="334"/>
      <c r="Y129" s="581">
        <v>46599</v>
      </c>
      <c r="Z129" s="581"/>
      <c r="AA129" s="581"/>
      <c r="AB129" s="581"/>
      <c r="AC129" s="582"/>
      <c r="AD129" s="58"/>
      <c r="AE129" s="58"/>
      <c r="AF129" s="58"/>
      <c r="AG129" s="58"/>
      <c r="AH129" s="59"/>
      <c r="AI129" s="7"/>
      <c r="AJ129" s="20"/>
    </row>
    <row r="130" spans="2:36">
      <c r="B130" s="20"/>
      <c r="C130" s="14"/>
      <c r="D130" s="7"/>
      <c r="E130" s="35"/>
      <c r="F130" s="60"/>
      <c r="G130" s="58"/>
      <c r="H130" s="314"/>
      <c r="I130" s="337"/>
      <c r="J130" s="339" t="s">
        <v>86</v>
      </c>
      <c r="K130" s="583">
        <v>46600</v>
      </c>
      <c r="L130" s="584"/>
      <c r="M130" s="584"/>
      <c r="N130" s="584"/>
      <c r="O130" s="584"/>
      <c r="P130" s="585"/>
      <c r="Q130" s="586">
        <v>46266</v>
      </c>
      <c r="R130" s="581"/>
      <c r="S130" s="581"/>
      <c r="T130" s="581"/>
      <c r="U130" s="581"/>
      <c r="V130" s="313" t="s">
        <v>79</v>
      </c>
      <c r="W130" s="334"/>
      <c r="X130" s="334"/>
      <c r="Y130" s="581">
        <v>46630</v>
      </c>
      <c r="Z130" s="581"/>
      <c r="AA130" s="581"/>
      <c r="AB130" s="581"/>
      <c r="AC130" s="582"/>
      <c r="AD130" s="58"/>
      <c r="AE130" s="58"/>
      <c r="AF130" s="58"/>
      <c r="AG130" s="58"/>
      <c r="AH130" s="59"/>
      <c r="AI130" s="7"/>
      <c r="AJ130" s="20"/>
    </row>
    <row r="131" spans="2:36">
      <c r="B131" s="20"/>
      <c r="C131" s="14"/>
      <c r="D131" s="7"/>
      <c r="E131" s="35"/>
      <c r="F131" s="60"/>
      <c r="G131" s="58"/>
      <c r="H131" s="314"/>
      <c r="I131" s="337"/>
      <c r="J131" s="339" t="s">
        <v>87</v>
      </c>
      <c r="K131" s="583">
        <v>46631</v>
      </c>
      <c r="L131" s="584"/>
      <c r="M131" s="584"/>
      <c r="N131" s="584"/>
      <c r="O131" s="584"/>
      <c r="P131" s="585"/>
      <c r="Q131" s="586">
        <v>46296</v>
      </c>
      <c r="R131" s="581"/>
      <c r="S131" s="581"/>
      <c r="T131" s="581"/>
      <c r="U131" s="581"/>
      <c r="V131" s="313" t="s">
        <v>79</v>
      </c>
      <c r="W131" s="334"/>
      <c r="X131" s="334"/>
      <c r="Y131" s="581">
        <v>46660</v>
      </c>
      <c r="Z131" s="581"/>
      <c r="AA131" s="581"/>
      <c r="AB131" s="581"/>
      <c r="AC131" s="582"/>
      <c r="AD131" s="58"/>
      <c r="AE131" s="58"/>
      <c r="AF131" s="58"/>
      <c r="AG131" s="58"/>
      <c r="AH131" s="59"/>
      <c r="AI131" s="7"/>
      <c r="AJ131" s="20"/>
    </row>
    <row r="132" spans="2:36" ht="17.25">
      <c r="B132" s="20"/>
      <c r="C132" s="14"/>
      <c r="D132" s="7"/>
      <c r="E132" s="35"/>
      <c r="F132" s="60"/>
      <c r="G132" s="58"/>
      <c r="H132" s="314"/>
      <c r="I132" s="337"/>
      <c r="J132" t="s">
        <v>88</v>
      </c>
      <c r="K132" s="583">
        <v>46296</v>
      </c>
      <c r="L132" s="584"/>
      <c r="M132" s="584"/>
      <c r="N132" s="584"/>
      <c r="O132" s="584"/>
      <c r="P132" s="585"/>
      <c r="Q132" s="586">
        <v>45962</v>
      </c>
      <c r="R132" s="581"/>
      <c r="S132" s="581"/>
      <c r="T132" s="581"/>
      <c r="U132" s="581"/>
      <c r="V132" s="313" t="s">
        <v>79</v>
      </c>
      <c r="W132" s="334"/>
      <c r="X132" s="334"/>
      <c r="Y132" s="581">
        <v>46326</v>
      </c>
      <c r="Z132" s="581"/>
      <c r="AA132" s="581"/>
      <c r="AB132" s="581"/>
      <c r="AC132" s="582"/>
      <c r="AD132" s="58"/>
      <c r="AE132" s="58"/>
      <c r="AF132" s="58"/>
      <c r="AG132" s="58"/>
      <c r="AH132" s="59"/>
      <c r="AI132" s="7"/>
      <c r="AJ132" s="20"/>
    </row>
    <row r="133" spans="2:36">
      <c r="B133" s="20"/>
      <c r="C133" s="14"/>
      <c r="D133" s="7"/>
      <c r="E133" s="35"/>
      <c r="F133" s="60"/>
      <c r="G133" s="58"/>
      <c r="H133" s="314"/>
      <c r="I133" s="337"/>
      <c r="J133" s="339" t="s">
        <v>89</v>
      </c>
      <c r="K133" s="583">
        <v>46327</v>
      </c>
      <c r="L133" s="584"/>
      <c r="M133" s="584"/>
      <c r="N133" s="584"/>
      <c r="O133" s="584"/>
      <c r="P133" s="585"/>
      <c r="Q133" s="586">
        <v>45992</v>
      </c>
      <c r="R133" s="581"/>
      <c r="S133" s="581"/>
      <c r="T133" s="581"/>
      <c r="U133" s="581"/>
      <c r="V133" s="313" t="s">
        <v>79</v>
      </c>
      <c r="W133" s="334"/>
      <c r="X133" s="334"/>
      <c r="Y133" s="581">
        <v>46356</v>
      </c>
      <c r="Z133" s="581"/>
      <c r="AA133" s="581"/>
      <c r="AB133" s="581"/>
      <c r="AC133" s="582"/>
      <c r="AD133" s="58"/>
      <c r="AE133" s="58"/>
      <c r="AF133" s="58"/>
      <c r="AG133" s="58"/>
      <c r="AH133" s="59"/>
      <c r="AI133" s="7"/>
      <c r="AJ133" s="20"/>
    </row>
    <row r="134" spans="2:36">
      <c r="B134" s="20"/>
      <c r="C134" s="14"/>
      <c r="D134" s="7"/>
      <c r="E134" s="35"/>
      <c r="F134" s="60"/>
      <c r="G134" s="58"/>
      <c r="H134" s="314"/>
      <c r="I134" s="337"/>
      <c r="J134" s="339" t="s">
        <v>90</v>
      </c>
      <c r="K134" s="583">
        <v>46357</v>
      </c>
      <c r="L134" s="584"/>
      <c r="M134" s="584"/>
      <c r="N134" s="584"/>
      <c r="O134" s="584"/>
      <c r="P134" s="585"/>
      <c r="Q134" s="586">
        <v>46023</v>
      </c>
      <c r="R134" s="581"/>
      <c r="S134" s="581"/>
      <c r="T134" s="581"/>
      <c r="U134" s="581"/>
      <c r="V134" s="313" t="s">
        <v>79</v>
      </c>
      <c r="W134" s="334"/>
      <c r="X134" s="334"/>
      <c r="Y134" s="581">
        <v>46387</v>
      </c>
      <c r="Z134" s="581"/>
      <c r="AA134" s="581"/>
      <c r="AB134" s="581"/>
      <c r="AC134" s="582"/>
      <c r="AD134" s="58"/>
      <c r="AE134" s="58"/>
      <c r="AF134" s="58"/>
      <c r="AG134" s="58"/>
      <c r="AH134" s="59"/>
      <c r="AI134" s="7"/>
      <c r="AJ134" s="20"/>
    </row>
    <row r="135" spans="2:36" ht="6.4" customHeight="1">
      <c r="B135" s="20"/>
      <c r="C135" s="14"/>
      <c r="D135" s="7"/>
      <c r="E135" s="35"/>
      <c r="F135" s="60"/>
      <c r="G135" s="58"/>
      <c r="H135" s="63"/>
      <c r="I135" s="63"/>
      <c r="J135" s="393"/>
      <c r="K135" s="394"/>
      <c r="L135" s="394"/>
      <c r="M135" s="394"/>
      <c r="N135" s="394"/>
      <c r="O135" s="394"/>
      <c r="P135" s="394"/>
      <c r="Q135" s="395"/>
      <c r="R135" s="395"/>
      <c r="S135" s="395"/>
      <c r="T135" s="395"/>
      <c r="U135" s="395"/>
      <c r="V135" s="396"/>
      <c r="W135" s="395"/>
      <c r="X135" s="395"/>
      <c r="Y135" s="395"/>
      <c r="Z135" s="395"/>
      <c r="AA135" s="395"/>
      <c r="AB135" s="395"/>
      <c r="AC135" s="395"/>
      <c r="AD135" s="58"/>
      <c r="AE135" s="58"/>
      <c r="AF135" s="58"/>
      <c r="AG135" s="58"/>
      <c r="AH135" s="59"/>
      <c r="AI135" s="7"/>
      <c r="AJ135" s="20"/>
    </row>
    <row r="136" spans="2:36">
      <c r="B136" s="20"/>
      <c r="C136" s="14"/>
      <c r="D136" s="7"/>
      <c r="E136" s="35"/>
      <c r="F136" s="60"/>
      <c r="G136" s="58"/>
      <c r="H136" s="391" t="s">
        <v>91</v>
      </c>
      <c r="I136" s="392" t="s">
        <v>92</v>
      </c>
      <c r="J136" s="393"/>
      <c r="K136" s="394"/>
      <c r="L136" s="394"/>
      <c r="M136" s="394"/>
      <c r="N136" s="394"/>
      <c r="O136" s="394"/>
      <c r="P136" s="394"/>
      <c r="Q136" s="395"/>
      <c r="R136" s="395"/>
      <c r="S136" s="395"/>
      <c r="T136" s="395"/>
      <c r="U136" s="395"/>
      <c r="V136" s="396"/>
      <c r="W136" s="395"/>
      <c r="X136" s="395"/>
      <c r="Y136" s="395"/>
      <c r="Z136" s="395"/>
      <c r="AA136" s="395"/>
      <c r="AB136" s="395"/>
      <c r="AC136" s="395"/>
      <c r="AD136" s="58"/>
      <c r="AE136" s="58"/>
      <c r="AF136" s="58"/>
      <c r="AG136" s="58"/>
      <c r="AH136" s="59"/>
      <c r="AI136" s="7"/>
      <c r="AJ136" s="20"/>
    </row>
    <row r="137" spans="2:36">
      <c r="B137" s="20"/>
      <c r="C137" s="14"/>
      <c r="D137" s="7"/>
      <c r="E137" s="35"/>
      <c r="F137" s="60"/>
      <c r="G137" s="58"/>
      <c r="H137" s="391" t="s">
        <v>91</v>
      </c>
      <c r="I137" s="392" t="s">
        <v>93</v>
      </c>
      <c r="J137" s="393"/>
      <c r="K137" s="394"/>
      <c r="L137" s="394"/>
      <c r="M137" s="394"/>
      <c r="N137" s="394"/>
      <c r="O137" s="394"/>
      <c r="P137" s="394"/>
      <c r="Q137" s="395"/>
      <c r="R137" s="395"/>
      <c r="S137" s="395"/>
      <c r="T137" s="395"/>
      <c r="U137" s="395"/>
      <c r="V137" s="396"/>
      <c r="W137" s="395"/>
      <c r="X137" s="395"/>
      <c r="Y137" s="395"/>
      <c r="Z137" s="395"/>
      <c r="AA137" s="395"/>
      <c r="AB137" s="395"/>
      <c r="AC137" s="395"/>
      <c r="AD137" s="58"/>
      <c r="AE137" s="58"/>
      <c r="AF137" s="58"/>
      <c r="AG137" s="58"/>
      <c r="AH137" s="59"/>
      <c r="AI137" s="7"/>
      <c r="AJ137" s="20"/>
    </row>
    <row r="138" spans="2:36" ht="6.6" customHeight="1" thickBot="1">
      <c r="B138" s="20"/>
      <c r="C138" s="14"/>
      <c r="D138" s="7"/>
      <c r="E138" s="35"/>
      <c r="F138" s="65"/>
      <c r="G138" s="66"/>
      <c r="H138" s="66"/>
      <c r="I138" s="67"/>
      <c r="J138" s="68"/>
      <c r="K138" s="68"/>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9"/>
      <c r="AI138" s="7"/>
      <c r="AJ138" s="20"/>
    </row>
    <row r="139" spans="2:36" ht="6.75" customHeight="1" thickTop="1">
      <c r="B139" s="20"/>
      <c r="C139" s="14"/>
      <c r="D139" s="7"/>
      <c r="E139" s="35"/>
      <c r="F139" s="49"/>
      <c r="G139" s="7"/>
      <c r="H139" s="3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20"/>
    </row>
    <row r="140" spans="2:36">
      <c r="B140" s="20"/>
      <c r="C140" s="14"/>
      <c r="D140" s="7"/>
      <c r="E140" s="35" t="s">
        <v>53</v>
      </c>
      <c r="F140" s="325" t="s">
        <v>94</v>
      </c>
      <c r="G140" s="7"/>
      <c r="H140" s="3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20"/>
    </row>
    <row r="141" spans="2:36">
      <c r="B141" s="20"/>
      <c r="C141" s="14"/>
      <c r="D141" s="7"/>
      <c r="E141" s="38"/>
      <c r="F141" s="309" t="s">
        <v>8</v>
      </c>
      <c r="G141" s="48" t="s">
        <v>95</v>
      </c>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7"/>
      <c r="AF141" s="7"/>
      <c r="AG141" s="7"/>
      <c r="AH141" s="7"/>
      <c r="AI141" s="7"/>
      <c r="AJ141" s="20"/>
    </row>
    <row r="142" spans="2:36">
      <c r="B142" s="20"/>
      <c r="C142" s="14"/>
      <c r="D142" s="7"/>
      <c r="E142" s="38"/>
      <c r="F142" s="37"/>
      <c r="G142" s="48" t="s">
        <v>96</v>
      </c>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7"/>
      <c r="AF142" s="7"/>
      <c r="AG142" s="7"/>
      <c r="AH142" s="7"/>
      <c r="AI142" s="7"/>
      <c r="AJ142" s="20"/>
    </row>
    <row r="143" spans="2:36">
      <c r="B143" s="20"/>
      <c r="C143" s="14"/>
      <c r="D143" s="7"/>
      <c r="E143" s="38"/>
      <c r="F143" s="84" t="s">
        <v>51</v>
      </c>
      <c r="G143" s="85" t="s">
        <v>97</v>
      </c>
      <c r="H143" s="3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20"/>
    </row>
    <row r="144" spans="2:36">
      <c r="B144" s="20"/>
      <c r="C144" s="14"/>
      <c r="D144" s="7"/>
      <c r="E144" s="38"/>
      <c r="F144" s="84" t="s">
        <v>51</v>
      </c>
      <c r="G144" s="85" t="s">
        <v>98</v>
      </c>
      <c r="H144" s="3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20"/>
    </row>
    <row r="145" spans="2:36" ht="6.6" customHeight="1">
      <c r="B145" s="20"/>
      <c r="C145" s="14"/>
      <c r="D145" s="7"/>
      <c r="E145" s="38"/>
      <c r="F145" s="84"/>
      <c r="G145" s="85"/>
      <c r="H145" s="3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20"/>
    </row>
    <row r="146" spans="2:36">
      <c r="B146" s="20"/>
      <c r="C146" s="14"/>
      <c r="D146" s="7"/>
      <c r="E146" s="35" t="s">
        <v>56</v>
      </c>
      <c r="F146" s="325" t="s">
        <v>99</v>
      </c>
      <c r="G146" s="85"/>
      <c r="H146" s="3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20"/>
    </row>
    <row r="147" spans="2:36">
      <c r="B147" s="20"/>
      <c r="C147" s="14"/>
      <c r="D147" s="7"/>
      <c r="E147" s="35"/>
      <c r="F147" s="324" t="s">
        <v>8</v>
      </c>
      <c r="G147" s="287" t="s">
        <v>100</v>
      </c>
      <c r="H147" s="287"/>
      <c r="I147" s="24"/>
      <c r="J147" s="24"/>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20"/>
    </row>
    <row r="148" spans="2:36">
      <c r="B148" s="20"/>
      <c r="C148" s="14"/>
      <c r="D148" s="7"/>
      <c r="E148" s="35"/>
      <c r="F148" s="324" t="s">
        <v>8</v>
      </c>
      <c r="G148" s="288" t="s">
        <v>101</v>
      </c>
      <c r="H148" s="288"/>
      <c r="I148" s="289"/>
      <c r="J148" s="289"/>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20"/>
    </row>
    <row r="149" spans="2:36">
      <c r="B149" s="20"/>
      <c r="C149" s="14"/>
      <c r="D149" s="7"/>
      <c r="E149" s="35"/>
      <c r="F149" s="324" t="s">
        <v>8</v>
      </c>
      <c r="G149" s="290" t="s">
        <v>102</v>
      </c>
      <c r="H149" s="290"/>
      <c r="I149" s="291"/>
      <c r="J149" s="291"/>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20"/>
    </row>
    <row r="150" spans="2:36">
      <c r="B150" s="20"/>
      <c r="C150" s="14"/>
      <c r="D150" s="7"/>
      <c r="E150" s="35"/>
      <c r="F150" s="324" t="s">
        <v>8</v>
      </c>
      <c r="G150" s="292" t="s">
        <v>103</v>
      </c>
      <c r="H150" s="292"/>
      <c r="I150" s="293"/>
      <c r="J150" s="293"/>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20"/>
    </row>
    <row r="151" spans="2:36">
      <c r="B151" s="20"/>
      <c r="C151" s="14"/>
      <c r="D151" s="7"/>
      <c r="E151" s="35"/>
      <c r="F151" s="84" t="s">
        <v>51</v>
      </c>
      <c r="G151" s="85" t="s">
        <v>104</v>
      </c>
      <c r="H151" s="3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20"/>
    </row>
    <row r="152" spans="2:36">
      <c r="B152" s="20"/>
      <c r="C152" s="14"/>
      <c r="D152" s="7"/>
      <c r="E152" s="35"/>
      <c r="F152" s="421" t="s">
        <v>51</v>
      </c>
      <c r="G152" s="422" t="s">
        <v>105</v>
      </c>
      <c r="H152" s="3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20"/>
    </row>
    <row r="153" spans="2:36">
      <c r="B153" s="20"/>
      <c r="C153" s="14"/>
      <c r="D153" s="7"/>
      <c r="E153" s="35"/>
      <c r="F153" s="35"/>
      <c r="G153" s="422" t="s">
        <v>106</v>
      </c>
      <c r="H153" s="35"/>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20"/>
    </row>
    <row r="154" spans="2:36" ht="6.6" customHeight="1">
      <c r="B154" s="20"/>
      <c r="C154" s="14"/>
      <c r="D154" s="7"/>
      <c r="E154" s="35"/>
      <c r="F154" s="325"/>
      <c r="G154" s="85"/>
      <c r="H154" s="3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20"/>
    </row>
    <row r="155" spans="2:36">
      <c r="B155" s="20"/>
      <c r="C155" s="14"/>
      <c r="D155" s="7"/>
      <c r="E155" s="35" t="s">
        <v>107</v>
      </c>
      <c r="F155" s="49" t="s">
        <v>108</v>
      </c>
      <c r="G155" s="37"/>
      <c r="H155" s="3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20"/>
    </row>
    <row r="156" spans="2:36">
      <c r="B156" s="20"/>
      <c r="C156" s="14"/>
      <c r="D156" s="7"/>
      <c r="E156" s="35"/>
      <c r="F156" s="84" t="s">
        <v>51</v>
      </c>
      <c r="G156" s="85" t="s">
        <v>109</v>
      </c>
      <c r="H156" s="3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20"/>
    </row>
    <row r="157" spans="2:36" ht="6.75" customHeight="1" thickBot="1">
      <c r="B157" s="20"/>
      <c r="C157" s="14"/>
      <c r="D157" s="7"/>
      <c r="E157" s="35"/>
      <c r="F157" s="36"/>
      <c r="G157" s="37"/>
      <c r="H157" s="3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20"/>
    </row>
    <row r="158" spans="2:36" ht="6.75" customHeight="1" thickTop="1">
      <c r="B158" s="20"/>
      <c r="C158" s="14"/>
      <c r="D158" s="7"/>
      <c r="E158" s="35"/>
      <c r="F158" s="50"/>
      <c r="G158" s="51"/>
      <c r="H158" s="52"/>
      <c r="I158" s="52"/>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4"/>
      <c r="AI158" s="77"/>
      <c r="AJ158" s="20"/>
    </row>
    <row r="159" spans="2:36" ht="16.5">
      <c r="B159" s="20"/>
      <c r="C159" s="14"/>
      <c r="D159" s="7"/>
      <c r="E159" s="35"/>
      <c r="F159" s="76" t="s">
        <v>73</v>
      </c>
      <c r="G159" s="71" t="s">
        <v>110</v>
      </c>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9"/>
      <c r="AI159" s="77"/>
      <c r="AJ159" s="20"/>
    </row>
    <row r="160" spans="2:36" ht="7.5" customHeight="1">
      <c r="B160" s="20"/>
      <c r="C160" s="14"/>
      <c r="D160" s="7"/>
      <c r="E160" s="35"/>
      <c r="F160" s="60"/>
      <c r="G160" s="63"/>
      <c r="H160" s="57"/>
      <c r="I160" s="57"/>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9"/>
      <c r="AI160" s="77"/>
      <c r="AJ160" s="20"/>
    </row>
    <row r="161" spans="2:36">
      <c r="B161" s="20"/>
      <c r="C161" s="14"/>
      <c r="D161" s="7"/>
      <c r="E161" s="35"/>
      <c r="F161" s="70" t="s">
        <v>111</v>
      </c>
      <c r="G161" s="75" t="s">
        <v>112</v>
      </c>
      <c r="H161" s="73"/>
      <c r="I161" s="73"/>
      <c r="J161" s="74"/>
      <c r="K161" s="74"/>
      <c r="L161" s="74"/>
      <c r="M161" s="74"/>
      <c r="N161" s="74"/>
      <c r="O161" s="74"/>
      <c r="P161" s="74"/>
      <c r="Q161" s="74"/>
      <c r="R161" s="74"/>
      <c r="S161" s="74"/>
      <c r="T161" s="74"/>
      <c r="U161" s="74"/>
      <c r="V161" s="74"/>
      <c r="W161" s="74"/>
      <c r="X161" s="74"/>
      <c r="Y161" s="74"/>
      <c r="Z161" s="74"/>
      <c r="AA161" s="74"/>
      <c r="AB161" s="74"/>
      <c r="AC161" s="74"/>
      <c r="AD161" s="74"/>
      <c r="AE161" s="74"/>
      <c r="AF161" s="74"/>
      <c r="AG161" s="74"/>
      <c r="AH161" s="59"/>
      <c r="AI161" s="77"/>
      <c r="AJ161" s="20"/>
    </row>
    <row r="162" spans="2:36" ht="7.5" customHeight="1">
      <c r="B162" s="20"/>
      <c r="C162" s="14"/>
      <c r="D162" s="7"/>
      <c r="E162" s="35"/>
      <c r="F162" s="60"/>
      <c r="G162" s="63"/>
      <c r="H162" s="57"/>
      <c r="I162" s="57"/>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9"/>
      <c r="AI162" s="77"/>
      <c r="AJ162" s="20"/>
    </row>
    <row r="163" spans="2:36">
      <c r="B163" s="20"/>
      <c r="C163" s="14"/>
      <c r="D163" s="7"/>
      <c r="E163" s="35"/>
      <c r="F163" s="60"/>
      <c r="G163" s="61" t="s">
        <v>113</v>
      </c>
      <c r="H163" s="57"/>
      <c r="I163" s="57"/>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9"/>
      <c r="AI163" s="77"/>
      <c r="AJ163" s="20"/>
    </row>
    <row r="164" spans="2:36">
      <c r="B164" s="20"/>
      <c r="C164" s="14"/>
      <c r="D164" s="7"/>
      <c r="E164" s="35"/>
      <c r="F164" s="60"/>
      <c r="G164" s="62" t="s">
        <v>114</v>
      </c>
      <c r="H164" s="63" t="s">
        <v>115</v>
      </c>
      <c r="I164" s="57"/>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9"/>
      <c r="AI164" s="77"/>
      <c r="AJ164" s="20"/>
    </row>
    <row r="165" spans="2:36">
      <c r="B165" s="20"/>
      <c r="C165" s="14"/>
      <c r="D165" s="7"/>
      <c r="E165" s="35"/>
      <c r="F165" s="60"/>
      <c r="G165" s="62"/>
      <c r="H165" s="86" t="s">
        <v>51</v>
      </c>
      <c r="I165" s="87" t="s">
        <v>116</v>
      </c>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9"/>
      <c r="AI165" s="77"/>
      <c r="AJ165" s="20"/>
    </row>
    <row r="166" spans="2:36">
      <c r="B166" s="20"/>
      <c r="C166" s="14"/>
      <c r="D166" s="7"/>
      <c r="E166" s="35"/>
      <c r="F166" s="60"/>
      <c r="G166" s="62"/>
      <c r="H166" s="86"/>
      <c r="I166" s="87" t="s">
        <v>117</v>
      </c>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9"/>
      <c r="AI166" s="77"/>
      <c r="AJ166" s="20"/>
    </row>
    <row r="167" spans="2:36">
      <c r="B167" s="20"/>
      <c r="C167" s="14"/>
      <c r="D167" s="7"/>
      <c r="E167" s="35"/>
      <c r="F167" s="60"/>
      <c r="G167" s="62"/>
      <c r="H167" s="86"/>
      <c r="I167" s="87" t="s">
        <v>118</v>
      </c>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9"/>
      <c r="AI167" s="77"/>
      <c r="AJ167" s="20"/>
    </row>
    <row r="168" spans="2:36">
      <c r="B168" s="20"/>
      <c r="C168" s="14"/>
      <c r="D168" s="7"/>
      <c r="E168" s="35"/>
      <c r="F168" s="60"/>
      <c r="G168" s="62"/>
      <c r="H168" s="86" t="s">
        <v>51</v>
      </c>
      <c r="I168" s="87" t="s">
        <v>119</v>
      </c>
      <c r="J168" s="326"/>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9"/>
      <c r="AI168" s="77"/>
      <c r="AJ168" s="20"/>
    </row>
    <row r="169" spans="2:36">
      <c r="B169" s="20"/>
      <c r="C169" s="14"/>
      <c r="D169" s="7"/>
      <c r="E169" s="35"/>
      <c r="F169" s="60"/>
      <c r="G169" s="62"/>
      <c r="H169" s="86" t="s">
        <v>51</v>
      </c>
      <c r="I169" s="87" t="s">
        <v>120</v>
      </c>
      <c r="J169" s="326"/>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9"/>
      <c r="AI169" s="77"/>
      <c r="AJ169" s="20"/>
    </row>
    <row r="170" spans="2:36">
      <c r="B170" s="20"/>
      <c r="C170" s="14"/>
      <c r="D170" s="7"/>
      <c r="E170" s="35"/>
      <c r="F170" s="60"/>
      <c r="G170" s="63"/>
      <c r="H170" s="86" t="s">
        <v>51</v>
      </c>
      <c r="I170" s="87" t="s">
        <v>121</v>
      </c>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9"/>
      <c r="AI170" s="77"/>
      <c r="AJ170" s="20"/>
    </row>
    <row r="171" spans="2:36" ht="7.5" customHeight="1">
      <c r="B171" s="20"/>
      <c r="C171" s="14"/>
      <c r="D171" s="7"/>
      <c r="E171" s="35"/>
      <c r="F171" s="60"/>
      <c r="G171" s="63"/>
      <c r="H171" s="64"/>
      <c r="I171" s="57"/>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9"/>
      <c r="AI171" s="77"/>
      <c r="AJ171" s="20"/>
    </row>
    <row r="172" spans="2:36">
      <c r="B172" s="20"/>
      <c r="C172" s="14"/>
      <c r="D172" s="7"/>
      <c r="E172" s="35"/>
      <c r="F172" s="60"/>
      <c r="G172" s="61" t="s">
        <v>122</v>
      </c>
      <c r="H172" s="57"/>
      <c r="I172" s="57"/>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9"/>
      <c r="AI172" s="77"/>
      <c r="AJ172" s="20"/>
    </row>
    <row r="173" spans="2:36">
      <c r="B173" s="20"/>
      <c r="C173" s="14"/>
      <c r="D173" s="7"/>
      <c r="E173" s="35"/>
      <c r="F173" s="60"/>
      <c r="G173" s="63"/>
      <c r="H173" s="63" t="s">
        <v>123</v>
      </c>
      <c r="I173" s="57"/>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9"/>
      <c r="AI173" s="77"/>
      <c r="AJ173" s="20"/>
    </row>
    <row r="174" spans="2:36">
      <c r="B174" s="20"/>
      <c r="C174" s="14"/>
      <c r="D174" s="7"/>
      <c r="E174" s="35"/>
      <c r="F174" s="60"/>
      <c r="G174" s="63"/>
      <c r="H174" s="82" t="s">
        <v>124</v>
      </c>
      <c r="I174" s="63"/>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9"/>
      <c r="AI174" s="77"/>
      <c r="AJ174" s="20"/>
    </row>
    <row r="175" spans="2:36">
      <c r="B175" s="20"/>
      <c r="C175" s="14"/>
      <c r="D175" s="7"/>
      <c r="E175" s="35"/>
      <c r="F175" s="55"/>
      <c r="G175" s="56"/>
      <c r="H175" s="57"/>
      <c r="I175" s="57"/>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9"/>
      <c r="AI175" s="77"/>
      <c r="AJ175" s="20"/>
    </row>
    <row r="176" spans="2:36">
      <c r="B176" s="20"/>
      <c r="C176" s="14"/>
      <c r="D176" s="7"/>
      <c r="E176" s="35"/>
      <c r="F176" s="70" t="s">
        <v>111</v>
      </c>
      <c r="G176" s="75" t="s">
        <v>125</v>
      </c>
      <c r="H176" s="80"/>
      <c r="I176" s="73"/>
      <c r="J176" s="74"/>
      <c r="K176" s="74"/>
      <c r="L176" s="74"/>
      <c r="M176" s="74"/>
      <c r="N176" s="74"/>
      <c r="O176" s="74"/>
      <c r="P176" s="74"/>
      <c r="Q176" s="74"/>
      <c r="R176" s="74"/>
      <c r="S176" s="74"/>
      <c r="T176" s="74"/>
      <c r="U176" s="74"/>
      <c r="V176" s="74"/>
      <c r="W176" s="74"/>
      <c r="X176" s="74"/>
      <c r="Y176" s="74"/>
      <c r="Z176" s="74"/>
      <c r="AA176" s="74"/>
      <c r="AB176" s="74"/>
      <c r="AC176" s="74"/>
      <c r="AD176" s="74"/>
      <c r="AE176" s="74"/>
      <c r="AF176" s="74"/>
      <c r="AG176" s="74"/>
      <c r="AH176" s="59"/>
      <c r="AI176" s="77"/>
      <c r="AJ176" s="20"/>
    </row>
    <row r="177" spans="2:36" ht="7.5" customHeight="1">
      <c r="B177" s="20"/>
      <c r="C177" s="14"/>
      <c r="D177" s="7"/>
      <c r="E177" s="35"/>
      <c r="F177" s="55"/>
      <c r="G177" s="56"/>
      <c r="H177" s="57"/>
      <c r="I177" s="57"/>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9"/>
      <c r="AI177" s="77"/>
      <c r="AJ177" s="20"/>
    </row>
    <row r="178" spans="2:36">
      <c r="B178" s="20"/>
      <c r="C178" s="14"/>
      <c r="D178" s="7"/>
      <c r="E178" s="35"/>
      <c r="F178" s="55"/>
      <c r="G178" s="61" t="s">
        <v>113</v>
      </c>
      <c r="H178" s="57"/>
      <c r="I178" s="57"/>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9"/>
      <c r="AI178" s="77"/>
      <c r="AJ178" s="20"/>
    </row>
    <row r="179" spans="2:36">
      <c r="B179" s="20"/>
      <c r="C179" s="14"/>
      <c r="D179" s="7"/>
      <c r="E179" s="35"/>
      <c r="F179" s="55"/>
      <c r="G179" s="62" t="s">
        <v>114</v>
      </c>
      <c r="H179" s="63" t="s">
        <v>126</v>
      </c>
      <c r="I179" s="57"/>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9"/>
      <c r="AI179" s="77"/>
      <c r="AJ179" s="20"/>
    </row>
    <row r="180" spans="2:36">
      <c r="B180" s="20"/>
      <c r="C180" s="14"/>
      <c r="D180" s="7"/>
      <c r="E180" s="35"/>
      <c r="F180" s="55"/>
      <c r="G180" s="62"/>
      <c r="H180" s="86" t="s">
        <v>51</v>
      </c>
      <c r="I180" s="87" t="s">
        <v>127</v>
      </c>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9"/>
      <c r="AI180" s="77"/>
      <c r="AJ180" s="20"/>
    </row>
    <row r="181" spans="2:36">
      <c r="B181" s="20"/>
      <c r="C181" s="14"/>
      <c r="D181" s="7"/>
      <c r="E181" s="35"/>
      <c r="F181" s="55"/>
      <c r="G181" s="62"/>
      <c r="H181" s="86"/>
      <c r="I181" s="87" t="s">
        <v>128</v>
      </c>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9"/>
      <c r="AI181" s="77"/>
      <c r="AJ181" s="20"/>
    </row>
    <row r="182" spans="2:36">
      <c r="B182" s="20"/>
      <c r="C182" s="14"/>
      <c r="D182" s="7"/>
      <c r="E182" s="35"/>
      <c r="F182" s="55"/>
      <c r="G182" s="62"/>
      <c r="H182" s="86"/>
      <c r="I182" s="87" t="s">
        <v>118</v>
      </c>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9"/>
      <c r="AI182" s="77"/>
      <c r="AJ182" s="20"/>
    </row>
    <row r="183" spans="2:36">
      <c r="B183" s="20"/>
      <c r="C183" s="14"/>
      <c r="D183" s="7"/>
      <c r="E183" s="35"/>
      <c r="F183" s="55"/>
      <c r="G183" s="62"/>
      <c r="H183" s="86" t="s">
        <v>51</v>
      </c>
      <c r="I183" s="87" t="s">
        <v>119</v>
      </c>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9"/>
      <c r="AI183" s="77"/>
      <c r="AJ183" s="20"/>
    </row>
    <row r="184" spans="2:36" ht="7.5" customHeight="1">
      <c r="B184" s="20"/>
      <c r="C184" s="14"/>
      <c r="D184" s="7"/>
      <c r="E184" s="35"/>
      <c r="F184" s="55"/>
      <c r="G184" s="56"/>
      <c r="H184" s="64"/>
      <c r="I184" s="57"/>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9"/>
      <c r="AI184" s="77"/>
      <c r="AJ184" s="20"/>
    </row>
    <row r="185" spans="2:36">
      <c r="B185" s="20"/>
      <c r="C185" s="14"/>
      <c r="D185" s="7"/>
      <c r="E185" s="35"/>
      <c r="F185" s="55"/>
      <c r="G185" s="61" t="s">
        <v>122</v>
      </c>
      <c r="H185" s="57"/>
      <c r="I185" s="57"/>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9"/>
      <c r="AI185" s="77"/>
      <c r="AJ185" s="20"/>
    </row>
    <row r="186" spans="2:36">
      <c r="B186" s="20"/>
      <c r="C186" s="14"/>
      <c r="D186" s="7"/>
      <c r="E186" s="35"/>
      <c r="F186" s="55"/>
      <c r="G186" s="56"/>
      <c r="H186" s="63" t="s">
        <v>129</v>
      </c>
      <c r="I186" s="57"/>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9"/>
      <c r="AI186" s="77"/>
      <c r="AJ186" s="20"/>
    </row>
    <row r="187" spans="2:36">
      <c r="B187" s="20"/>
      <c r="C187" s="14"/>
      <c r="D187" s="7"/>
      <c r="E187" s="35"/>
      <c r="F187" s="55"/>
      <c r="G187" s="56"/>
      <c r="H187" s="63" t="s">
        <v>130</v>
      </c>
      <c r="I187" s="57"/>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9"/>
      <c r="AI187" s="77"/>
      <c r="AJ187" s="20"/>
    </row>
    <row r="188" spans="2:36">
      <c r="B188" s="20"/>
      <c r="C188" s="14"/>
      <c r="D188" s="7"/>
      <c r="E188" s="35"/>
      <c r="F188" s="60"/>
      <c r="G188" s="63"/>
      <c r="H188" s="57"/>
      <c r="I188" s="57"/>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9"/>
      <c r="AI188" s="77"/>
      <c r="AJ188" s="20"/>
    </row>
    <row r="189" spans="2:36">
      <c r="B189" s="20"/>
      <c r="C189" s="14"/>
      <c r="D189" s="7"/>
      <c r="E189" s="35"/>
      <c r="F189" s="70" t="s">
        <v>111</v>
      </c>
      <c r="G189" s="75" t="s">
        <v>131</v>
      </c>
      <c r="H189" s="73"/>
      <c r="I189" s="73"/>
      <c r="J189" s="74"/>
      <c r="K189" s="74"/>
      <c r="L189" s="74"/>
      <c r="M189" s="74"/>
      <c r="N189" s="74"/>
      <c r="O189" s="74"/>
      <c r="P189" s="74"/>
      <c r="Q189" s="74"/>
      <c r="R189" s="74"/>
      <c r="S189" s="74"/>
      <c r="T189" s="74"/>
      <c r="U189" s="74"/>
      <c r="V189" s="74"/>
      <c r="W189" s="74"/>
      <c r="X189" s="74"/>
      <c r="Y189" s="74"/>
      <c r="Z189" s="74"/>
      <c r="AA189" s="74"/>
      <c r="AB189" s="74"/>
      <c r="AC189" s="74"/>
      <c r="AD189" s="74"/>
      <c r="AE189" s="74"/>
      <c r="AF189" s="74"/>
      <c r="AG189" s="74"/>
      <c r="AH189" s="59"/>
      <c r="AI189" s="77"/>
      <c r="AJ189" s="20"/>
    </row>
    <row r="190" spans="2:36" ht="7.5" customHeight="1">
      <c r="B190" s="20"/>
      <c r="C190" s="14"/>
      <c r="D190" s="7"/>
      <c r="E190" s="35"/>
      <c r="F190" s="60"/>
      <c r="G190" s="63"/>
      <c r="H190" s="57"/>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9"/>
      <c r="AI190" s="77"/>
      <c r="AJ190" s="20"/>
    </row>
    <row r="191" spans="2:36">
      <c r="B191" s="20"/>
      <c r="C191" s="14"/>
      <c r="D191" s="7"/>
      <c r="E191" s="35"/>
      <c r="F191" s="60"/>
      <c r="G191" s="61" t="s">
        <v>113</v>
      </c>
      <c r="H191" s="57"/>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9"/>
      <c r="AI191" s="77"/>
      <c r="AJ191" s="20"/>
    </row>
    <row r="192" spans="2:36">
      <c r="B192" s="20"/>
      <c r="C192" s="14"/>
      <c r="D192" s="7"/>
      <c r="E192" s="35"/>
      <c r="F192" s="60"/>
      <c r="G192" s="62" t="s">
        <v>114</v>
      </c>
      <c r="H192" s="63" t="s">
        <v>115</v>
      </c>
      <c r="I192" s="57"/>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9"/>
      <c r="AI192" s="77"/>
      <c r="AJ192" s="20"/>
    </row>
    <row r="193" spans="2:36">
      <c r="B193" s="20"/>
      <c r="C193" s="14"/>
      <c r="D193" s="7"/>
      <c r="E193" s="35"/>
      <c r="F193" s="60"/>
      <c r="G193" s="62"/>
      <c r="H193" s="86" t="s">
        <v>51</v>
      </c>
      <c r="I193" s="87" t="s">
        <v>116</v>
      </c>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9"/>
      <c r="AI193" s="77"/>
      <c r="AJ193" s="20"/>
    </row>
    <row r="194" spans="2:36">
      <c r="B194" s="20"/>
      <c r="C194" s="14"/>
      <c r="D194" s="7"/>
      <c r="E194" s="35"/>
      <c r="F194" s="60"/>
      <c r="G194" s="62"/>
      <c r="H194" s="86"/>
      <c r="I194" s="87" t="s">
        <v>132</v>
      </c>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9"/>
      <c r="AI194" s="77"/>
      <c r="AJ194" s="20"/>
    </row>
    <row r="195" spans="2:36">
      <c r="B195" s="20"/>
      <c r="C195" s="14"/>
      <c r="D195" s="7"/>
      <c r="E195" s="35"/>
      <c r="F195" s="60"/>
      <c r="G195" s="62"/>
      <c r="H195" s="86"/>
      <c r="I195" s="87" t="s">
        <v>133</v>
      </c>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9"/>
      <c r="AI195" s="77"/>
      <c r="AJ195" s="20"/>
    </row>
    <row r="196" spans="2:36">
      <c r="B196" s="20"/>
      <c r="C196" s="14"/>
      <c r="D196" s="7"/>
      <c r="E196" s="35"/>
      <c r="F196" s="60"/>
      <c r="G196" s="62"/>
      <c r="H196" s="86" t="s">
        <v>51</v>
      </c>
      <c r="I196" s="87" t="s">
        <v>119</v>
      </c>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9"/>
      <c r="AI196" s="77"/>
      <c r="AJ196" s="20"/>
    </row>
    <row r="197" spans="2:36">
      <c r="B197" s="20"/>
      <c r="C197" s="14"/>
      <c r="D197" s="7"/>
      <c r="E197" s="35"/>
      <c r="F197" s="60"/>
      <c r="G197" s="62"/>
      <c r="H197" s="86" t="s">
        <v>51</v>
      </c>
      <c r="I197" s="87" t="s">
        <v>134</v>
      </c>
      <c r="J197" s="326"/>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9"/>
      <c r="AI197" s="77"/>
      <c r="AJ197" s="20"/>
    </row>
    <row r="198" spans="2:36">
      <c r="B198" s="20"/>
      <c r="C198" s="14"/>
      <c r="D198" s="7"/>
      <c r="E198" s="35"/>
      <c r="F198" s="60"/>
      <c r="G198" s="62"/>
      <c r="H198" s="86" t="s">
        <v>51</v>
      </c>
      <c r="I198" s="87" t="s">
        <v>135</v>
      </c>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9"/>
      <c r="AI198" s="77"/>
      <c r="AJ198" s="20"/>
    </row>
    <row r="199" spans="2:36" ht="7.5" customHeight="1">
      <c r="B199" s="20"/>
      <c r="C199" s="14"/>
      <c r="D199" s="7"/>
      <c r="E199" s="35"/>
      <c r="F199" s="60"/>
      <c r="G199" s="63"/>
      <c r="H199" s="57"/>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9"/>
      <c r="AI199" s="77"/>
      <c r="AJ199" s="20"/>
    </row>
    <row r="200" spans="2:36">
      <c r="B200" s="20"/>
      <c r="C200" s="14"/>
      <c r="D200" s="7"/>
      <c r="E200" s="35"/>
      <c r="F200" s="60"/>
      <c r="G200" s="61" t="s">
        <v>122</v>
      </c>
      <c r="H200" s="57"/>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9"/>
      <c r="AI200" s="77"/>
      <c r="AJ200" s="20"/>
    </row>
    <row r="201" spans="2:36">
      <c r="B201" s="20"/>
      <c r="C201" s="14"/>
      <c r="D201" s="7"/>
      <c r="E201" s="35"/>
      <c r="F201" s="60"/>
      <c r="G201" s="63"/>
      <c r="H201" s="63" t="s">
        <v>136</v>
      </c>
      <c r="I201" s="63"/>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9"/>
      <c r="AI201" s="77"/>
      <c r="AJ201" s="20"/>
    </row>
    <row r="202" spans="2:36">
      <c r="B202" s="20"/>
      <c r="C202" s="14"/>
      <c r="D202" s="7"/>
      <c r="E202" s="35"/>
      <c r="F202" s="60"/>
      <c r="G202" s="63"/>
      <c r="H202" s="72" t="s">
        <v>137</v>
      </c>
      <c r="I202" s="63" t="s">
        <v>138</v>
      </c>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9"/>
      <c r="AI202" s="77"/>
      <c r="AJ202" s="20"/>
    </row>
    <row r="203" spans="2:36">
      <c r="B203" s="20"/>
      <c r="C203" s="14"/>
      <c r="D203" s="7"/>
      <c r="E203" s="35"/>
      <c r="F203" s="60"/>
      <c r="G203" s="63"/>
      <c r="H203" s="63"/>
      <c r="I203" s="63" t="s">
        <v>139</v>
      </c>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9"/>
      <c r="AI203" s="77"/>
      <c r="AJ203" s="20"/>
    </row>
    <row r="204" spans="2:36" ht="6.4" customHeight="1">
      <c r="B204" s="20"/>
      <c r="C204" s="14"/>
      <c r="D204" s="7"/>
      <c r="E204" s="35"/>
      <c r="F204" s="60"/>
      <c r="G204" s="63"/>
      <c r="H204" s="63"/>
      <c r="I204" s="63"/>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9"/>
      <c r="AI204" s="77"/>
      <c r="AJ204" s="20"/>
    </row>
    <row r="205" spans="2:36">
      <c r="B205" s="20"/>
      <c r="C205" s="14"/>
      <c r="D205" s="7"/>
      <c r="E205" s="35"/>
      <c r="F205" s="60"/>
      <c r="G205" s="63"/>
      <c r="H205" s="72" t="s">
        <v>140</v>
      </c>
      <c r="I205" s="63" t="s">
        <v>141</v>
      </c>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9"/>
      <c r="AI205" s="77"/>
      <c r="AJ205" s="20"/>
    </row>
    <row r="206" spans="2:36">
      <c r="B206" s="20"/>
      <c r="C206" s="14"/>
      <c r="D206" s="7"/>
      <c r="E206" s="35"/>
      <c r="F206" s="60"/>
      <c r="G206" s="63"/>
      <c r="H206" s="86" t="s">
        <v>51</v>
      </c>
      <c r="I206" s="87" t="s">
        <v>142</v>
      </c>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9"/>
      <c r="AI206" s="77"/>
      <c r="AJ206" s="20"/>
    </row>
    <row r="207" spans="2:36">
      <c r="B207" s="20"/>
      <c r="C207" s="14"/>
      <c r="D207" s="7"/>
      <c r="E207" s="35"/>
      <c r="F207" s="60"/>
      <c r="G207" s="63"/>
      <c r="H207" s="86"/>
      <c r="I207" s="87" t="s">
        <v>143</v>
      </c>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9"/>
      <c r="AI207" s="77"/>
      <c r="AJ207" s="20"/>
    </row>
    <row r="208" spans="2:36">
      <c r="B208" s="20"/>
      <c r="C208" s="14"/>
      <c r="D208" s="7"/>
      <c r="E208" s="35"/>
      <c r="F208" s="60"/>
      <c r="G208" s="63"/>
      <c r="H208" s="86"/>
      <c r="I208" s="87" t="s">
        <v>144</v>
      </c>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9"/>
      <c r="AI208" s="77"/>
      <c r="AJ208" s="20"/>
    </row>
    <row r="209" spans="2:36" ht="6.75" customHeight="1" thickBot="1">
      <c r="B209" s="20"/>
      <c r="C209" s="14"/>
      <c r="D209" s="7"/>
      <c r="E209" s="35"/>
      <c r="F209" s="65"/>
      <c r="G209" s="66"/>
      <c r="H209" s="67"/>
      <c r="I209" s="68"/>
      <c r="J209" s="68"/>
      <c r="K209" s="68"/>
      <c r="L209" s="68"/>
      <c r="M209" s="68"/>
      <c r="N209" s="68"/>
      <c r="O209" s="68"/>
      <c r="P209" s="68"/>
      <c r="Q209" s="68"/>
      <c r="R209" s="68"/>
      <c r="S209" s="68"/>
      <c r="T209" s="68"/>
      <c r="U209" s="68"/>
      <c r="V209" s="68"/>
      <c r="W209" s="68"/>
      <c r="X209" s="68"/>
      <c r="Y209" s="68"/>
      <c r="Z209" s="68"/>
      <c r="AA209" s="68"/>
      <c r="AB209" s="68"/>
      <c r="AC209" s="68"/>
      <c r="AD209" s="68"/>
      <c r="AE209" s="68"/>
      <c r="AF209" s="68"/>
      <c r="AG209" s="68"/>
      <c r="AH209" s="69"/>
      <c r="AI209" s="77"/>
      <c r="AJ209" s="20"/>
    </row>
    <row r="210" spans="2:36" ht="6.6" customHeight="1" thickTop="1">
      <c r="B210" s="20"/>
      <c r="C210" s="14"/>
      <c r="D210" s="7"/>
      <c r="E210" s="35"/>
      <c r="F210" s="48"/>
      <c r="G210" s="48"/>
      <c r="H210" s="3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20"/>
    </row>
    <row r="211" spans="2:36">
      <c r="B211" s="20"/>
      <c r="C211" s="14"/>
      <c r="D211" s="7"/>
      <c r="E211" s="35" t="s">
        <v>145</v>
      </c>
      <c r="F211" s="49" t="s">
        <v>146</v>
      </c>
      <c r="G211" s="7"/>
      <c r="H211" s="3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20"/>
    </row>
    <row r="212" spans="2:36">
      <c r="B212" s="20"/>
      <c r="C212" s="14"/>
      <c r="D212" s="7"/>
      <c r="E212" s="38"/>
      <c r="F212" s="309" t="s">
        <v>8</v>
      </c>
      <c r="G212" s="48" t="s">
        <v>58</v>
      </c>
      <c r="H212" s="48"/>
      <c r="I212" s="48"/>
      <c r="J212" s="48"/>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20"/>
    </row>
    <row r="213" spans="2:36">
      <c r="B213" s="20"/>
      <c r="C213" s="14"/>
      <c r="D213" s="7"/>
      <c r="E213" s="38"/>
      <c r="F213" s="48"/>
      <c r="G213" s="309" t="s">
        <v>8</v>
      </c>
      <c r="H213" s="48" t="s">
        <v>147</v>
      </c>
      <c r="I213" s="48"/>
      <c r="J213" s="48"/>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20"/>
    </row>
    <row r="214" spans="2:36">
      <c r="B214" s="20"/>
      <c r="C214" s="14"/>
      <c r="D214" s="7"/>
      <c r="E214" s="38"/>
      <c r="F214" s="48"/>
      <c r="G214" s="309" t="s">
        <v>8</v>
      </c>
      <c r="H214" s="48" t="s">
        <v>148</v>
      </c>
      <c r="I214" s="48"/>
      <c r="J214" s="48"/>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20"/>
    </row>
    <row r="215" spans="2:36">
      <c r="B215" s="20"/>
      <c r="C215" s="14"/>
      <c r="D215" s="7"/>
      <c r="E215" s="38"/>
      <c r="F215" s="48"/>
      <c r="G215" s="309" t="s">
        <v>8</v>
      </c>
      <c r="H215" s="48" t="s">
        <v>149</v>
      </c>
      <c r="I215" s="48"/>
      <c r="J215" s="48"/>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20"/>
    </row>
    <row r="216" spans="2:36">
      <c r="B216" s="20"/>
      <c r="C216" s="14"/>
      <c r="D216" s="7"/>
      <c r="E216" s="38"/>
      <c r="F216" s="48"/>
      <c r="G216" s="309" t="s">
        <v>8</v>
      </c>
      <c r="H216" s="48" t="s">
        <v>150</v>
      </c>
      <c r="I216" s="48"/>
      <c r="J216" s="48"/>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20"/>
    </row>
    <row r="217" spans="2:36">
      <c r="B217" s="20"/>
      <c r="C217" s="14"/>
      <c r="D217" s="7"/>
      <c r="E217" s="38"/>
      <c r="F217" s="48"/>
      <c r="G217" s="309" t="s">
        <v>8</v>
      </c>
      <c r="H217" s="48" t="s">
        <v>151</v>
      </c>
      <c r="I217" s="48"/>
      <c r="J217" s="48"/>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20"/>
    </row>
    <row r="218" spans="2:36">
      <c r="B218" s="20"/>
      <c r="C218" s="14"/>
      <c r="D218" s="7"/>
      <c r="E218" s="38"/>
      <c r="F218" s="48"/>
      <c r="G218" s="309" t="s">
        <v>8</v>
      </c>
      <c r="H218" s="48" t="s">
        <v>152</v>
      </c>
      <c r="I218" s="48"/>
      <c r="J218" s="48"/>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20"/>
    </row>
    <row r="219" spans="2:36">
      <c r="B219" s="20"/>
      <c r="C219" s="14"/>
      <c r="D219" s="7"/>
      <c r="E219" s="38"/>
      <c r="F219" s="48"/>
      <c r="G219" s="309" t="s">
        <v>8</v>
      </c>
      <c r="H219" s="48" t="s">
        <v>153</v>
      </c>
      <c r="I219" s="48"/>
      <c r="J219" s="48"/>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20"/>
    </row>
    <row r="220" spans="2:36">
      <c r="B220" s="20"/>
      <c r="C220" s="14"/>
      <c r="D220" s="7"/>
      <c r="E220" s="38"/>
      <c r="F220" s="48"/>
      <c r="G220" s="309"/>
      <c r="H220" s="309" t="s">
        <v>51</v>
      </c>
      <c r="I220" s="48" t="s">
        <v>63</v>
      </c>
      <c r="J220" s="48"/>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20"/>
    </row>
    <row r="221" spans="2:36">
      <c r="B221" s="20"/>
      <c r="C221" s="14"/>
      <c r="D221" s="7"/>
      <c r="E221" s="38"/>
      <c r="F221" s="48"/>
      <c r="G221" s="309"/>
      <c r="H221" s="48"/>
      <c r="I221" s="48" t="s">
        <v>64</v>
      </c>
      <c r="J221" s="48"/>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20"/>
    </row>
    <row r="222" spans="2:36">
      <c r="B222" s="20"/>
      <c r="C222" s="14"/>
      <c r="D222" s="7"/>
      <c r="E222" s="38"/>
      <c r="F222" s="37"/>
      <c r="G222" s="39"/>
      <c r="H222" s="3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20"/>
    </row>
    <row r="223" spans="2:36">
      <c r="B223" s="20"/>
      <c r="C223" s="14"/>
      <c r="D223" s="7"/>
      <c r="E223" s="38"/>
      <c r="F223" s="37"/>
      <c r="G223" s="39"/>
      <c r="H223" s="3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20"/>
    </row>
    <row r="224" spans="2:36">
      <c r="B224" s="20"/>
      <c r="C224" s="14"/>
      <c r="D224" s="7"/>
      <c r="E224" s="38"/>
      <c r="F224" s="37"/>
      <c r="G224" s="39"/>
      <c r="H224" s="3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20"/>
    </row>
    <row r="225" spans="2:36">
      <c r="B225" s="20"/>
      <c r="C225" s="14"/>
      <c r="D225" s="7"/>
      <c r="E225" s="38"/>
      <c r="F225" s="37"/>
      <c r="G225" s="39"/>
      <c r="H225" s="3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20"/>
    </row>
    <row r="226" spans="2:36">
      <c r="B226" s="20"/>
      <c r="C226" s="14"/>
      <c r="D226" s="7"/>
      <c r="E226" s="38"/>
      <c r="F226" s="37"/>
      <c r="G226" s="39"/>
      <c r="H226" s="3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20"/>
    </row>
    <row r="227" spans="2:36">
      <c r="B227" s="20"/>
      <c r="C227" s="14"/>
      <c r="D227" s="7"/>
      <c r="E227" s="38"/>
      <c r="F227" s="37"/>
      <c r="G227" s="39"/>
      <c r="H227" s="3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20"/>
    </row>
    <row r="228" spans="2:36">
      <c r="B228" s="20"/>
      <c r="C228" s="14"/>
      <c r="D228" s="7"/>
      <c r="E228" s="38"/>
      <c r="F228" s="37"/>
      <c r="G228" s="39"/>
      <c r="H228" s="3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20"/>
    </row>
    <row r="229" spans="2:36">
      <c r="B229" s="20"/>
      <c r="C229" s="14"/>
      <c r="D229" s="7"/>
      <c r="E229" s="38"/>
      <c r="F229" s="37"/>
      <c r="G229" s="39"/>
      <c r="H229" s="3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20"/>
    </row>
    <row r="230" spans="2:36">
      <c r="B230" s="20"/>
      <c r="C230" s="14"/>
      <c r="D230" s="7"/>
      <c r="E230" s="38"/>
      <c r="F230" s="37"/>
      <c r="G230" s="39"/>
      <c r="H230" s="3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20"/>
    </row>
    <row r="231" spans="2:36">
      <c r="B231" s="20"/>
      <c r="C231" s="14"/>
      <c r="D231" s="7"/>
      <c r="E231" s="38"/>
      <c r="F231" s="37"/>
      <c r="G231" s="39"/>
      <c r="H231" s="3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20"/>
    </row>
    <row r="232" spans="2:36">
      <c r="B232" s="20"/>
      <c r="C232" s="14"/>
      <c r="D232" s="7"/>
      <c r="E232" s="38"/>
      <c r="F232" s="37"/>
      <c r="G232" s="39"/>
      <c r="H232" s="3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20"/>
    </row>
    <row r="233" spans="2:36">
      <c r="B233" s="20"/>
      <c r="C233" s="14"/>
      <c r="D233" s="7"/>
      <c r="E233" s="44" t="s">
        <v>66</v>
      </c>
      <c r="F233" s="37"/>
      <c r="G233" s="39"/>
      <c r="H233" s="3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20"/>
    </row>
    <row r="234" spans="2:36">
      <c r="B234" s="20"/>
      <c r="C234" s="14"/>
      <c r="D234" s="7"/>
      <c r="E234" s="38"/>
      <c r="F234" s="37"/>
      <c r="G234" s="39"/>
      <c r="H234" s="3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20"/>
    </row>
    <row r="235" spans="2:36">
      <c r="B235" s="20"/>
      <c r="C235" s="14"/>
      <c r="D235" s="7"/>
      <c r="E235" s="38"/>
      <c r="F235" s="37"/>
      <c r="G235" s="39"/>
      <c r="H235" s="3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20"/>
    </row>
    <row r="236" spans="2:36">
      <c r="B236" s="20"/>
      <c r="C236" s="14"/>
      <c r="D236" s="7"/>
      <c r="E236" s="38"/>
      <c r="F236" s="37"/>
      <c r="G236" s="39"/>
      <c r="H236" s="3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20"/>
    </row>
    <row r="237" spans="2:36">
      <c r="B237" s="20"/>
      <c r="C237" s="14"/>
      <c r="D237" s="7"/>
      <c r="E237" s="38"/>
      <c r="F237" s="37"/>
      <c r="G237" s="39"/>
      <c r="H237" s="3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20"/>
    </row>
    <row r="238" spans="2:36">
      <c r="B238" s="20"/>
      <c r="C238" s="14"/>
      <c r="D238" s="7"/>
      <c r="E238" s="38"/>
      <c r="F238" s="37"/>
      <c r="G238" s="39"/>
      <c r="H238" s="3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20"/>
    </row>
    <row r="239" spans="2:36">
      <c r="B239" s="20"/>
      <c r="C239" s="14"/>
      <c r="D239" s="7"/>
      <c r="E239" s="38"/>
      <c r="F239" s="37"/>
      <c r="G239" s="39"/>
      <c r="H239" s="3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20"/>
    </row>
    <row r="240" spans="2:36">
      <c r="B240" s="20"/>
      <c r="C240" s="14"/>
      <c r="D240" s="7"/>
      <c r="E240" s="38"/>
      <c r="F240" s="37"/>
      <c r="G240" s="39"/>
      <c r="H240" s="3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20"/>
    </row>
    <row r="241" spans="2:36">
      <c r="B241" s="20"/>
      <c r="C241" s="14"/>
      <c r="D241" s="7"/>
      <c r="E241" s="38"/>
      <c r="F241" s="37"/>
      <c r="G241" s="39"/>
      <c r="H241" s="3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20"/>
    </row>
    <row r="242" spans="2:36">
      <c r="B242" s="20"/>
      <c r="C242" s="14"/>
      <c r="D242" s="7"/>
      <c r="E242" s="38"/>
      <c r="F242" s="37"/>
      <c r="G242" s="39"/>
      <c r="H242" s="3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20"/>
    </row>
    <row r="243" spans="2:36">
      <c r="B243" s="20"/>
      <c r="C243" s="14"/>
      <c r="D243" s="7"/>
      <c r="E243" s="38"/>
      <c r="F243" s="37"/>
      <c r="G243" s="39"/>
      <c r="H243" s="3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20"/>
    </row>
    <row r="244" spans="2:36">
      <c r="B244" s="20"/>
      <c r="C244" s="14"/>
      <c r="D244" s="7"/>
      <c r="E244" s="38"/>
      <c r="F244" s="37"/>
      <c r="G244" s="39"/>
      <c r="H244" s="3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20"/>
    </row>
    <row r="245" spans="2:36">
      <c r="B245" s="20"/>
      <c r="C245" s="14"/>
      <c r="D245" s="7"/>
      <c r="E245" s="38"/>
      <c r="F245" s="37"/>
      <c r="G245" s="39"/>
      <c r="H245" s="3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20"/>
    </row>
    <row r="246" spans="2:36">
      <c r="B246" s="20"/>
      <c r="C246" s="14"/>
      <c r="D246" s="7"/>
      <c r="E246" s="38"/>
      <c r="F246" s="37"/>
      <c r="G246" s="39"/>
      <c r="H246" s="3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20"/>
    </row>
    <row r="247" spans="2:36">
      <c r="B247" s="20"/>
      <c r="C247" s="14"/>
      <c r="D247" s="7"/>
      <c r="E247" s="38"/>
      <c r="F247" s="37"/>
      <c r="G247" s="39"/>
      <c r="H247" s="3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20"/>
    </row>
    <row r="248" spans="2:36">
      <c r="B248" s="20"/>
      <c r="C248" s="14"/>
      <c r="D248" s="7"/>
      <c r="E248" s="38"/>
      <c r="F248" s="37"/>
      <c r="G248" s="39"/>
      <c r="H248" s="3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20"/>
    </row>
    <row r="249" spans="2:36">
      <c r="B249" s="20"/>
      <c r="C249" s="14"/>
      <c r="D249" s="7"/>
      <c r="E249" s="38"/>
      <c r="F249" s="37"/>
      <c r="G249" s="39"/>
      <c r="H249" s="3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20"/>
    </row>
    <row r="250" spans="2:36">
      <c r="B250" s="20"/>
      <c r="C250" s="14"/>
      <c r="D250" s="7"/>
      <c r="E250" s="38"/>
      <c r="F250" s="37"/>
      <c r="G250" s="39"/>
      <c r="H250" s="3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20"/>
    </row>
    <row r="251" spans="2:36">
      <c r="B251" s="20"/>
      <c r="C251" s="14"/>
      <c r="D251" s="7"/>
      <c r="E251" s="38"/>
      <c r="F251" s="37"/>
      <c r="G251" s="39"/>
      <c r="H251" s="3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20"/>
    </row>
    <row r="252" spans="2:36">
      <c r="B252" s="20"/>
      <c r="C252" s="14"/>
      <c r="D252" s="7"/>
      <c r="E252" s="38"/>
      <c r="F252" s="37"/>
      <c r="G252" s="39"/>
      <c r="H252" s="3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20"/>
    </row>
    <row r="253" spans="2:36">
      <c r="B253" s="20"/>
      <c r="C253" s="14"/>
      <c r="D253" s="7"/>
      <c r="E253" s="38"/>
      <c r="F253" s="37"/>
      <c r="G253" s="39"/>
      <c r="H253" s="3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20"/>
    </row>
    <row r="254" spans="2:36">
      <c r="B254" s="20"/>
      <c r="C254" s="14"/>
      <c r="D254" s="7"/>
      <c r="E254" s="38"/>
      <c r="F254" s="37"/>
      <c r="G254" s="39"/>
      <c r="H254" s="3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20"/>
    </row>
    <row r="255" spans="2:36">
      <c r="B255" s="20"/>
      <c r="C255" s="14"/>
      <c r="D255" s="7"/>
      <c r="E255" s="38"/>
      <c r="F255" s="37"/>
      <c r="G255" s="39"/>
      <c r="H255" s="3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20"/>
    </row>
    <row r="256" spans="2:36">
      <c r="B256" s="20"/>
      <c r="C256" s="14"/>
      <c r="D256" s="7"/>
      <c r="E256" s="38"/>
      <c r="F256" s="37"/>
      <c r="G256" s="39"/>
      <c r="H256" s="3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20"/>
    </row>
    <row r="257" spans="2:36">
      <c r="B257" s="20"/>
      <c r="C257" s="14"/>
      <c r="D257" s="7"/>
      <c r="E257" s="38"/>
      <c r="F257" s="37"/>
      <c r="G257" s="39"/>
      <c r="H257" s="3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20"/>
    </row>
    <row r="258" spans="2:36">
      <c r="B258" s="20"/>
      <c r="C258" s="14"/>
      <c r="D258" s="7"/>
      <c r="E258" s="38"/>
      <c r="F258" s="37"/>
      <c r="G258" s="39"/>
      <c r="H258" s="3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20"/>
    </row>
    <row r="259" spans="2:36">
      <c r="B259" s="20"/>
      <c r="C259" s="14"/>
      <c r="D259" s="7"/>
      <c r="E259" s="38"/>
      <c r="F259" s="37"/>
      <c r="G259" s="39"/>
      <c r="H259" s="3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20"/>
    </row>
    <row r="260" spans="2:36">
      <c r="B260" s="20"/>
      <c r="C260" s="14"/>
      <c r="D260" s="7"/>
      <c r="E260" s="38"/>
      <c r="F260" s="37"/>
      <c r="G260" s="39"/>
      <c r="H260" s="3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20"/>
    </row>
    <row r="261" spans="2:36">
      <c r="B261" s="20"/>
      <c r="C261" s="14"/>
      <c r="D261" s="7"/>
      <c r="E261" s="38"/>
      <c r="F261" s="37"/>
      <c r="G261" s="39"/>
      <c r="H261" s="3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20"/>
    </row>
    <row r="262" spans="2:36">
      <c r="B262" s="20"/>
      <c r="C262" s="14"/>
      <c r="D262" s="7"/>
      <c r="E262" s="38"/>
      <c r="F262" s="90"/>
      <c r="G262" s="91"/>
      <c r="H262" s="90"/>
      <c r="I262" s="90"/>
      <c r="J262" s="90"/>
      <c r="K262" s="90"/>
      <c r="L262" s="90"/>
      <c r="M262" s="90"/>
      <c r="N262" s="90"/>
      <c r="O262" s="90"/>
      <c r="P262" s="90"/>
      <c r="Q262" s="90"/>
      <c r="R262" s="90"/>
      <c r="S262" s="90"/>
      <c r="T262" s="90"/>
      <c r="U262" s="90"/>
      <c r="V262" s="90"/>
      <c r="W262" s="90"/>
      <c r="X262" s="90"/>
      <c r="Y262" s="90"/>
      <c r="Z262" s="90"/>
      <c r="AA262" s="90"/>
      <c r="AB262" s="90"/>
      <c r="AC262" s="90"/>
      <c r="AD262" s="90"/>
      <c r="AE262" s="90"/>
      <c r="AF262" s="90"/>
      <c r="AG262" s="7"/>
      <c r="AH262" s="7"/>
      <c r="AI262" s="7"/>
      <c r="AJ262" s="20"/>
    </row>
    <row r="263" spans="2:36">
      <c r="B263" s="20"/>
      <c r="C263" s="14"/>
      <c r="D263" s="83" t="s">
        <v>154</v>
      </c>
      <c r="E263" s="83"/>
      <c r="F263" s="80"/>
      <c r="G263" s="80"/>
      <c r="H263" s="80"/>
      <c r="I263" s="80"/>
      <c r="J263" s="80"/>
      <c r="K263" s="80"/>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20"/>
    </row>
    <row r="264" spans="2:36" ht="6.4" customHeight="1">
      <c r="B264" s="20"/>
      <c r="C264" s="14"/>
      <c r="D264" s="90"/>
      <c r="E264" s="90"/>
      <c r="F264" s="90"/>
      <c r="G264" s="91"/>
      <c r="H264" s="90"/>
      <c r="I264" s="90"/>
      <c r="J264" s="90"/>
      <c r="K264" s="90"/>
      <c r="L264" s="90"/>
      <c r="M264" s="90"/>
      <c r="N264" s="90"/>
      <c r="O264" s="90"/>
      <c r="P264" s="90"/>
      <c r="Q264" s="90"/>
      <c r="R264" s="90"/>
      <c r="S264" s="90"/>
      <c r="T264" s="90"/>
      <c r="U264" s="90"/>
      <c r="V264" s="90"/>
      <c r="W264" s="90"/>
      <c r="X264" s="90"/>
      <c r="Y264" s="90"/>
      <c r="Z264" s="90"/>
      <c r="AA264" s="90"/>
      <c r="AB264" s="90"/>
      <c r="AC264" s="90"/>
      <c r="AD264" s="90"/>
      <c r="AE264" s="90"/>
      <c r="AF264" s="90"/>
      <c r="AG264" s="90"/>
      <c r="AH264" s="90"/>
      <c r="AI264" s="90"/>
      <c r="AJ264" s="20"/>
    </row>
    <row r="265" spans="2:36">
      <c r="B265" s="20"/>
      <c r="C265" s="14"/>
      <c r="D265" s="7"/>
      <c r="E265" s="35" t="s">
        <v>39</v>
      </c>
      <c r="F265" s="98" t="s">
        <v>155</v>
      </c>
      <c r="G265" s="39"/>
      <c r="H265" s="3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20"/>
    </row>
    <row r="266" spans="2:36">
      <c r="B266" s="20"/>
      <c r="C266" s="14"/>
      <c r="D266" s="7"/>
      <c r="E266" s="38"/>
      <c r="F266"/>
      <c r="G266" s="39"/>
      <c r="H266" s="3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20"/>
    </row>
    <row r="267" spans="2:36">
      <c r="B267" s="20"/>
      <c r="C267" s="14"/>
      <c r="D267" s="7"/>
      <c r="E267" s="38"/>
      <c r="F267"/>
      <c r="G267" s="39"/>
      <c r="H267" s="3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20"/>
    </row>
    <row r="268" spans="2:36">
      <c r="B268" s="20"/>
      <c r="C268" s="14"/>
      <c r="D268" s="7"/>
      <c r="E268" s="38"/>
      <c r="F268" s="37"/>
      <c r="G268" s="39"/>
      <c r="H268" s="37"/>
      <c r="I268" s="7"/>
      <c r="J268" s="7"/>
      <c r="K268" s="7"/>
      <c r="L268" s="7"/>
      <c r="M268" s="7"/>
      <c r="N268" s="7"/>
      <c r="O268" s="7"/>
      <c r="P268" s="7"/>
      <c r="Q268" s="7"/>
      <c r="R268" s="7"/>
      <c r="S268" s="81"/>
      <c r="T268" s="7"/>
      <c r="U268" s="7"/>
      <c r="V268" s="7"/>
      <c r="W268" s="7"/>
      <c r="X268" s="7"/>
      <c r="Y268" s="7"/>
      <c r="Z268" s="7"/>
      <c r="AA268" s="7"/>
      <c r="AB268" s="7"/>
      <c r="AC268" s="7"/>
      <c r="AD268" s="7"/>
      <c r="AE268" s="7"/>
      <c r="AF268" s="7"/>
      <c r="AG268" s="7"/>
      <c r="AH268" s="7"/>
      <c r="AI268" s="7"/>
      <c r="AJ268" s="20"/>
    </row>
  </sheetData>
  <sheetProtection algorithmName="SHA-512" hashValue="yL+HJO+BvFfpkK05aZpcUT+KkWbR3NbIIATZU1UU4viOvTcKq8Tu1VBbBecNBc/JmGJgxK5UmWji1n2s2qXD1Q==" saltValue="otJiMBtTxZKpPrQ9qBkNXA==" spinCount="100000" sheet="1" objects="1" scenarios="1"/>
  <mergeCells count="48">
    <mergeCell ref="Y126:AC126"/>
    <mergeCell ref="Y127:AC127"/>
    <mergeCell ref="Y128:AC128"/>
    <mergeCell ref="K126:P126"/>
    <mergeCell ref="K127:P127"/>
    <mergeCell ref="Q126:U126"/>
    <mergeCell ref="Q127:U127"/>
    <mergeCell ref="Q128:U128"/>
    <mergeCell ref="Y134:AC134"/>
    <mergeCell ref="K128:P128"/>
    <mergeCell ref="K129:P129"/>
    <mergeCell ref="K130:P130"/>
    <mergeCell ref="K131:P131"/>
    <mergeCell ref="K132:P132"/>
    <mergeCell ref="Q129:U129"/>
    <mergeCell ref="Q130:U130"/>
    <mergeCell ref="Y129:AC129"/>
    <mergeCell ref="Y130:AC130"/>
    <mergeCell ref="Y131:AC131"/>
    <mergeCell ref="Y132:AC132"/>
    <mergeCell ref="Y133:AC133"/>
    <mergeCell ref="K133:P133"/>
    <mergeCell ref="K134:P134"/>
    <mergeCell ref="Q131:U131"/>
    <mergeCell ref="Q132:U132"/>
    <mergeCell ref="Q133:U133"/>
    <mergeCell ref="Q134:U134"/>
    <mergeCell ref="Q123:U123"/>
    <mergeCell ref="Q124:U124"/>
    <mergeCell ref="Q125:U125"/>
    <mergeCell ref="D32:K32"/>
    <mergeCell ref="L32:AH32"/>
    <mergeCell ref="D33:K33"/>
    <mergeCell ref="L33:AH33"/>
    <mergeCell ref="Y123:AC123"/>
    <mergeCell ref="Y124:AC124"/>
    <mergeCell ref="Y125:AC125"/>
    <mergeCell ref="K123:P123"/>
    <mergeCell ref="K124:P124"/>
    <mergeCell ref="K125:P125"/>
    <mergeCell ref="D28:K28"/>
    <mergeCell ref="L28:AH28"/>
    <mergeCell ref="D29:K29"/>
    <mergeCell ref="L29:AH29"/>
    <mergeCell ref="D31:K31"/>
    <mergeCell ref="L31:AH31"/>
    <mergeCell ref="D30:K30"/>
    <mergeCell ref="L30:AH30"/>
  </mergeCells>
  <phoneticPr fontId="4"/>
  <hyperlinks>
    <hyperlink ref="D30:K30" location="BS貸借対照表!A1" display="BS貸借対照表" xr:uid="{FB68D588-737E-4A35-837A-527540FDF77A}"/>
    <hyperlink ref="D31:K31" location="PL損益計算書・収益計画!A1" display="PL損益計算書・収益計画" xr:uid="{FF4E1BED-819E-44C4-BAC0-7589BF612DD5}"/>
    <hyperlink ref="D32:K32" location="【解説】BS貸借対照表!A1" display="【解説】BS貸借対照表" xr:uid="{E12472CA-2B74-4E9F-8B0E-939D29F1884B}"/>
    <hyperlink ref="D33:K33" location="【解説】PL損益計算書・収益計画!A1" display="【解説】PL損益計算書・収益計画" xr:uid="{C7721F96-263A-4C4A-9490-1C67367AF918}"/>
  </hyperlinks>
  <pageMargins left="0.7" right="0.7" top="0.75" bottom="0.75" header="0.3" footer="0.3"/>
  <pageSetup paperSize="9" orientation="portrait" r:id="rId1"/>
  <ignoredErrors>
    <ignoredError sqref="AI2:AJ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6F9E6-6EFF-448D-B2AE-EFBA93F19F13}">
  <sheetPr>
    <pageSetUpPr fitToPage="1"/>
  </sheetPr>
  <dimension ref="A1:AM25"/>
  <sheetViews>
    <sheetView showGridLines="0" topLeftCell="G1" zoomScaleNormal="100" zoomScaleSheetLayoutView="75" workbookViewId="0">
      <selection activeCell="Q3" sqref="Q3"/>
    </sheetView>
  </sheetViews>
  <sheetFormatPr defaultColWidth="8.77734375" defaultRowHeight="14.25"/>
  <cols>
    <col min="1" max="3" width="3.21875" style="157" customWidth="1"/>
    <col min="4" max="4" width="50.6640625" style="157" customWidth="1"/>
    <col min="5" max="7" width="20.21875" style="157" customWidth="1"/>
    <col min="8" max="10" width="3.21875" style="157" customWidth="1"/>
    <col min="11" max="11" width="50.6640625" style="157" customWidth="1"/>
    <col min="12" max="14" width="20.21875" style="157" customWidth="1"/>
    <col min="15" max="15" width="3.21875" style="157" customWidth="1"/>
    <col min="16" max="17" width="30.6640625" style="157" customWidth="1"/>
    <col min="18" max="18" width="3.21875" style="157" customWidth="1"/>
    <col min="19" max="16384" width="8.77734375" style="157"/>
  </cols>
  <sheetData>
    <row r="1" spans="1:39" s="1" customFormat="1" ht="21">
      <c r="A1" s="201"/>
      <c r="B1" s="99"/>
      <c r="C1" s="99"/>
      <c r="D1" s="99"/>
      <c r="E1" s="99"/>
      <c r="F1" s="99"/>
      <c r="G1" s="99"/>
      <c r="H1" s="201"/>
      <c r="I1" s="99"/>
      <c r="J1" s="99"/>
      <c r="K1" s="99"/>
      <c r="L1" s="100"/>
      <c r="M1" s="100"/>
      <c r="N1" s="100"/>
      <c r="P1" s="2"/>
      <c r="Q1" s="2"/>
    </row>
    <row r="2" spans="1:39" s="1" customFormat="1" ht="21.75" thickBot="1">
      <c r="B2" s="99"/>
      <c r="C2" s="99"/>
      <c r="D2" s="99"/>
      <c r="E2" s="414"/>
      <c r="F2" s="111"/>
      <c r="G2" s="415" t="s">
        <v>156</v>
      </c>
      <c r="I2" s="99"/>
      <c r="J2" s="99"/>
      <c r="K2" s="99"/>
      <c r="L2" s="101"/>
      <c r="M2" s="102"/>
      <c r="N2" s="416" t="s">
        <v>156</v>
      </c>
      <c r="P2" s="2"/>
      <c r="Q2" s="2"/>
      <c r="S2" s="10" t="s">
        <v>157</v>
      </c>
      <c r="T2" s="10"/>
      <c r="U2" s="10"/>
      <c r="V2" s="10"/>
      <c r="W2" s="10"/>
      <c r="X2" s="10"/>
      <c r="Y2" s="10" t="s">
        <v>158</v>
      </c>
      <c r="Z2" s="10"/>
      <c r="AA2" s="10"/>
      <c r="AB2" s="10"/>
      <c r="AC2" s="10"/>
      <c r="AD2" s="10"/>
      <c r="AE2" s="10" t="s">
        <v>159</v>
      </c>
      <c r="AH2" s="10" t="s">
        <v>160</v>
      </c>
      <c r="AI2" s="10"/>
      <c r="AJ2" s="10"/>
      <c r="AK2" s="10"/>
      <c r="AL2" s="10"/>
      <c r="AM2" s="10"/>
    </row>
    <row r="3" spans="1:39" s="1" customFormat="1" ht="42">
      <c r="B3" s="112" t="s">
        <v>161</v>
      </c>
      <c r="C3" s="113"/>
      <c r="D3" s="113"/>
      <c r="E3" s="417" t="s">
        <v>162</v>
      </c>
      <c r="F3" s="103" t="s">
        <v>163</v>
      </c>
      <c r="G3" s="104" t="s">
        <v>164</v>
      </c>
      <c r="I3" s="112" t="s">
        <v>161</v>
      </c>
      <c r="J3" s="113"/>
      <c r="K3" s="113"/>
      <c r="L3" s="103" t="s">
        <v>165</v>
      </c>
      <c r="M3" s="103" t="s">
        <v>163</v>
      </c>
      <c r="N3" s="104" t="s">
        <v>164</v>
      </c>
      <c r="P3" s="11" t="s">
        <v>166</v>
      </c>
      <c r="Q3" s="307"/>
      <c r="S3" s="10" t="s">
        <v>36</v>
      </c>
      <c r="T3" s="10" t="s">
        <v>36</v>
      </c>
      <c r="U3" s="10" t="s">
        <v>36</v>
      </c>
      <c r="V3" s="10" t="s">
        <v>36</v>
      </c>
      <c r="W3" s="10" t="s">
        <v>36</v>
      </c>
      <c r="X3" s="10" t="s">
        <v>36</v>
      </c>
      <c r="Y3" s="10" t="str">
        <f>IF($Q$4=リスト!$B$6,
  IF(AND($Q$3&lt;&gt;"",$Q$4&lt;&gt;""), "OK", "NG"),
  IF(AND($Q$3&lt;&gt;"",$Q$4&lt;&gt;"",$Q$5&lt;&gt;""), "OK", "NG")
)</f>
        <v>NG</v>
      </c>
      <c r="Z3" s="10" t="s">
        <v>36</v>
      </c>
      <c r="AA3" s="10" t="s">
        <v>36</v>
      </c>
      <c r="AB3" s="10" t="s">
        <v>36</v>
      </c>
      <c r="AC3" s="10" t="s">
        <v>36</v>
      </c>
      <c r="AD3" s="10" t="s">
        <v>36</v>
      </c>
      <c r="AE3" s="10" t="s">
        <v>36</v>
      </c>
      <c r="AF3" s="10" t="s">
        <v>36</v>
      </c>
      <c r="AG3" s="10" t="s">
        <v>36</v>
      </c>
      <c r="AH3" s="10" t="str">
        <f>IF($Q$4=リスト!$B$6, IF($Q$5&lt;&gt;"", "NG", "OK"), "-")</f>
        <v>-</v>
      </c>
      <c r="AI3" s="10" t="s">
        <v>36</v>
      </c>
      <c r="AJ3" s="10" t="s">
        <v>36</v>
      </c>
      <c r="AK3" s="10" t="s">
        <v>36</v>
      </c>
      <c r="AL3" s="10" t="s">
        <v>36</v>
      </c>
      <c r="AM3" s="10" t="s">
        <v>36</v>
      </c>
    </row>
    <row r="4" spans="1:39" s="1" customFormat="1" ht="36.6" customHeight="1">
      <c r="B4" s="114" t="s">
        <v>167</v>
      </c>
      <c r="C4" s="185"/>
      <c r="D4" s="185"/>
      <c r="E4" s="185"/>
      <c r="F4" s="185"/>
      <c r="G4" s="186"/>
      <c r="I4" s="115" t="s">
        <v>168</v>
      </c>
      <c r="J4" s="120"/>
      <c r="K4" s="116"/>
      <c r="L4" s="117"/>
      <c r="M4" s="117"/>
      <c r="N4" s="117"/>
      <c r="P4" s="11" t="s">
        <v>169</v>
      </c>
      <c r="Q4" s="174"/>
      <c r="S4" s="10" t="s">
        <v>36</v>
      </c>
      <c r="T4" s="10" t="s">
        <v>36</v>
      </c>
      <c r="U4" s="10" t="s">
        <v>36</v>
      </c>
      <c r="V4" s="10" t="s">
        <v>36</v>
      </c>
      <c r="W4" s="10" t="s">
        <v>36</v>
      </c>
      <c r="X4" s="10" t="s">
        <v>36</v>
      </c>
      <c r="Y4" s="10" t="s">
        <v>36</v>
      </c>
      <c r="Z4" s="10" t="s">
        <v>36</v>
      </c>
      <c r="AA4" s="10" t="s">
        <v>36</v>
      </c>
      <c r="AB4" s="10" t="s">
        <v>36</v>
      </c>
      <c r="AC4" s="10" t="s">
        <v>36</v>
      </c>
      <c r="AD4" s="10" t="s">
        <v>36</v>
      </c>
      <c r="AE4" s="10" t="s">
        <v>36</v>
      </c>
      <c r="AF4" s="10" t="s">
        <v>36</v>
      </c>
      <c r="AG4" s="10" t="s">
        <v>36</v>
      </c>
      <c r="AH4" s="10" t="s">
        <v>36</v>
      </c>
      <c r="AI4" s="10" t="s">
        <v>36</v>
      </c>
      <c r="AJ4" s="10" t="s">
        <v>36</v>
      </c>
      <c r="AK4" s="10" t="s">
        <v>36</v>
      </c>
      <c r="AL4" s="10" t="s">
        <v>36</v>
      </c>
      <c r="AM4" s="10" t="s">
        <v>36</v>
      </c>
    </row>
    <row r="5" spans="1:39" s="1" customFormat="1" ht="36.6" customHeight="1">
      <c r="B5" s="15" t="s">
        <v>170</v>
      </c>
      <c r="C5" s="105"/>
      <c r="D5" s="105"/>
      <c r="E5" s="118">
        <f>SUM(E6:E10)</f>
        <v>0</v>
      </c>
      <c r="F5" s="118">
        <f>SUM(F6:F10)</f>
        <v>0</v>
      </c>
      <c r="G5" s="118">
        <f>SUM(G6:G10)</f>
        <v>0</v>
      </c>
      <c r="I5" s="16" t="s">
        <v>171</v>
      </c>
      <c r="J5" s="109"/>
      <c r="K5" s="109"/>
      <c r="L5" s="118">
        <f>SUM(L6:L10)</f>
        <v>0</v>
      </c>
      <c r="M5" s="118">
        <f>SUM(M6:M10)</f>
        <v>0</v>
      </c>
      <c r="N5" s="118">
        <f>SUM(N6:N10)</f>
        <v>0</v>
      </c>
      <c r="P5" s="12" t="s">
        <v>172</v>
      </c>
      <c r="Q5" s="175"/>
      <c r="S5" s="10" t="str">
        <f>IF(E5="", "-", IFERROR(IF(AND(ISNUMBER(E5),E5=INT(E5),E5&gt;=0,LEN(E5)&lt;=12),"OK","NG"),"NG"))</f>
        <v>OK</v>
      </c>
      <c r="T5" s="10" t="str">
        <f>IF(F5="", "-", IFERROR(IF(AND(ISNUMBER(F5),F5=INT(F5),F5&gt;=0,LEN(F5)&lt;=12),"OK","NG"),"NG"))</f>
        <v>OK</v>
      </c>
      <c r="U5" s="10" t="str">
        <f>IF(G5="", "-", IFERROR(IF(AND(ISNUMBER(G5),G5=INT(G5),G5&gt;=0,LEN(G5)&lt;=12),"OK","NG"),"NG"))</f>
        <v>OK</v>
      </c>
      <c r="V5" s="10" t="str">
        <f>IF(L5="", "-", IFERROR(IF(AND(ISNUMBER(L5),L5=INT(L5),L5&gt;=0,LEN(L5)&lt;=12),"OK","NG"),"NG"))</f>
        <v>OK</v>
      </c>
      <c r="W5" s="10" t="str">
        <f>IF(M5="", "-", IFERROR(IF(AND(ISNUMBER(M5),M5=INT(M5),M5&gt;=0,LEN(M5)&lt;=12),"OK","NG"),"NG"))</f>
        <v>OK</v>
      </c>
      <c r="X5" s="10" t="str">
        <f>IF(N5="", "-", IFERROR(IF(AND(ISNUMBER(N5),N5=INT(N5),N5&gt;=0,LEN(N5)&lt;=12),"OK","NG"),"NG"))</f>
        <v>OK</v>
      </c>
      <c r="Y5" s="10" t="s">
        <v>36</v>
      </c>
      <c r="Z5" s="10" t="s">
        <v>36</v>
      </c>
      <c r="AA5" s="10" t="s">
        <v>36</v>
      </c>
      <c r="AB5" s="10" t="s">
        <v>36</v>
      </c>
      <c r="AC5" s="10" t="s">
        <v>36</v>
      </c>
      <c r="AD5" s="10" t="s">
        <v>36</v>
      </c>
      <c r="AE5" s="10" t="s">
        <v>36</v>
      </c>
      <c r="AF5" s="10" t="s">
        <v>36</v>
      </c>
      <c r="AG5" s="10" t="s">
        <v>36</v>
      </c>
      <c r="AH5" s="10" t="s">
        <v>36</v>
      </c>
      <c r="AI5" s="10" t="s">
        <v>36</v>
      </c>
      <c r="AJ5" s="10" t="s">
        <v>36</v>
      </c>
      <c r="AK5" s="10" t="s">
        <v>36</v>
      </c>
      <c r="AL5" s="10" t="s">
        <v>36</v>
      </c>
      <c r="AM5" s="10" t="s">
        <v>36</v>
      </c>
    </row>
    <row r="6" spans="1:39" s="1" customFormat="1" ht="36.6" customHeight="1" thickTop="1">
      <c r="A6" s="129"/>
      <c r="B6" s="107"/>
      <c r="C6" s="106" t="s">
        <v>173</v>
      </c>
      <c r="D6" s="106"/>
      <c r="E6" s="192"/>
      <c r="F6" s="193"/>
      <c r="G6" s="194"/>
      <c r="H6" s="129"/>
      <c r="I6" s="109"/>
      <c r="J6" s="110" t="s">
        <v>174</v>
      </c>
      <c r="K6" s="110"/>
      <c r="L6" s="192"/>
      <c r="M6" s="193"/>
      <c r="N6" s="194"/>
      <c r="S6" s="10" t="str">
        <f>IF(E6="", "-", IFERROR(IF(AND(ISNUMBER(E6),E6=INT(E6),LEN(ABS(E6))&lt;=12),"OK","NG"),"NG"))</f>
        <v>-</v>
      </c>
      <c r="T6" s="10" t="str">
        <f>IF(F6="", "-", IFERROR(IF(AND(ISNUMBER(F6),F6=INT(F6),LEN(ABS(F6))&lt;=12),"OK","NG"),"NG"))</f>
        <v>-</v>
      </c>
      <c r="U6" s="10" t="str">
        <f>IF(G6="", "-", IFERROR(IF(AND(ISNUMBER(G6),G6=INT(G6),LEN(ABS(G6))&lt;=12),"OK","NG"),"NG"))</f>
        <v>-</v>
      </c>
      <c r="V6" s="10" t="str">
        <f>IF(L6="", "-", IFERROR(IF(AND(ISNUMBER(L6),L6=INT(L6),LEN(ABS(L6))&lt;=12),"OK","NG"),"NG"))</f>
        <v>-</v>
      </c>
      <c r="W6" s="10" t="str">
        <f>IF(M6="", "-", IFERROR(IF(AND(ISNUMBER(M6),M6=INT(M6),LEN(ABS(M6))&lt;=12),"OK","NG"),"NG"))</f>
        <v>-</v>
      </c>
      <c r="X6" s="10" t="str">
        <f>IF(N6="", "-", IFERROR(IF(AND(ISNUMBER(N6),N6=INT(N6),LEN(ABS(N6))&lt;=12),"OK","NG"),"NG"))</f>
        <v>-</v>
      </c>
      <c r="Y6" s="10" t="str">
        <f>IF($Q$4=リスト!$B$3,
  IF(E6="","NG","OK"),
"-")</f>
        <v>-</v>
      </c>
      <c r="Z6" s="10" t="str">
        <f>IF(OR($Q$4=リスト!$B$3,$Q$4=リスト!$B$4),
  IF(F6="","NG","OK"),
"-")</f>
        <v>-</v>
      </c>
      <c r="AA6" s="10" t="str">
        <f>IF(OR($Q$4=リスト!$B$3,$Q$4=リスト!$B$4,$Q$4=リスト!$B$5),
  IF(G6="","NG","OK"),
"-")</f>
        <v>-</v>
      </c>
      <c r="AB6" s="10" t="str">
        <f>IF($Q$4=リスト!$B$3,
  IF(L6="","NG","OK"),
"-")</f>
        <v>-</v>
      </c>
      <c r="AC6" s="10" t="str">
        <f>IF(OR($Q$4=リスト!$B$3,$Q$4=リスト!$B$4),
  IF(M6="","NG","OK"),
"-")</f>
        <v>-</v>
      </c>
      <c r="AD6" s="10" t="str">
        <f>IF(OR($Q$4=リスト!$B$3,$Q$4=リスト!$B$4,$Q$4=リスト!$B$5),
  IF(N6="","NG","OK"),
"-")</f>
        <v>-</v>
      </c>
      <c r="AE6" s="10" t="s">
        <v>36</v>
      </c>
      <c r="AF6" s="10" t="s">
        <v>36</v>
      </c>
      <c r="AG6" s="10" t="s">
        <v>36</v>
      </c>
      <c r="AH6" s="10" t="str">
        <f>IF(OR($Q$4=リスト!$B$4,$Q$4=リスト!$B$5,$Q$4=リスト!$B$6),
  IF(E6&lt;&gt;"","NG","OK"),
"-")</f>
        <v>-</v>
      </c>
      <c r="AI6" s="10" t="str">
        <f>IF(OR($Q$4=リスト!$B$5,$Q$4=リスト!$B$6),
  IF(F6&lt;&gt;"","NG","OK"),
"-")</f>
        <v>-</v>
      </c>
      <c r="AJ6" s="10" t="str">
        <f>IF($Q$4=リスト!$B$6,
  IF(G6&lt;&gt;"","NG","OK"),
"-")</f>
        <v>-</v>
      </c>
      <c r="AK6" s="10" t="str">
        <f>IF(OR($Q$4=リスト!$B$4,$Q$4=リスト!$B$5,$Q$4=リスト!$B$6),
  IF(L6&lt;&gt;"","NG","OK"),
"-")</f>
        <v>-</v>
      </c>
      <c r="AL6" s="10" t="str">
        <f>IF(OR($Q$4=リスト!$B$5,$Q$4=リスト!$B$6),
  IF(M6&lt;&gt;"","NG","OK"),
"-")</f>
        <v>-</v>
      </c>
      <c r="AM6" s="10" t="str">
        <f>IF($Q$4=リスト!$B$6,
  IF(N6&lt;&gt;"","NG","OK"),
"-")</f>
        <v>-</v>
      </c>
    </row>
    <row r="7" spans="1:39" s="1" customFormat="1" ht="36.6" customHeight="1">
      <c r="A7" s="129"/>
      <c r="B7" s="107"/>
      <c r="C7" s="106" t="s">
        <v>175</v>
      </c>
      <c r="D7" s="106"/>
      <c r="E7" s="203"/>
      <c r="F7" s="159"/>
      <c r="G7" s="204"/>
      <c r="H7" s="129"/>
      <c r="I7" s="109"/>
      <c r="J7" s="110" t="s">
        <v>176</v>
      </c>
      <c r="K7" s="110"/>
      <c r="L7" s="203"/>
      <c r="M7" s="159"/>
      <c r="N7" s="204"/>
      <c r="P7" s="5" t="s">
        <v>177</v>
      </c>
      <c r="Q7" s="13" t="str">
        <f>IF(COUNTIF(S3:AM22,"NG")&gt;0,"NG","OK")</f>
        <v>NG</v>
      </c>
      <c r="S7" s="10" t="str">
        <f t="shared" ref="S7:S10" si="0">IF(E7="", "-", IFERROR(IF(AND(ISNUMBER(E7),E7=INT(E7),LEN(ABS(E7))&lt;=12),"OK","NG"),"NG"))</f>
        <v>-</v>
      </c>
      <c r="T7" s="10" t="str">
        <f t="shared" ref="T7:T10" si="1">IF(F7="", "-", IFERROR(IF(AND(ISNUMBER(F7),F7=INT(F7),LEN(ABS(F7))&lt;=12),"OK","NG"),"NG"))</f>
        <v>-</v>
      </c>
      <c r="U7" s="10" t="str">
        <f t="shared" ref="U7:U10" si="2">IF(G7="", "-", IFERROR(IF(AND(ISNUMBER(G7),G7=INT(G7),LEN(ABS(G7))&lt;=12),"OK","NG"),"NG"))</f>
        <v>-</v>
      </c>
      <c r="V7" s="10" t="str">
        <f t="shared" ref="V7:V10" si="3">IF(L7="", "-", IFERROR(IF(AND(ISNUMBER(L7),L7=INT(L7),LEN(ABS(L7))&lt;=12),"OK","NG"),"NG"))</f>
        <v>-</v>
      </c>
      <c r="W7" s="10" t="str">
        <f t="shared" ref="W7:W10" si="4">IF(M7="", "-", IFERROR(IF(AND(ISNUMBER(M7),M7=INT(M7),LEN(ABS(M7))&lt;=12),"OK","NG"),"NG"))</f>
        <v>-</v>
      </c>
      <c r="X7" s="10" t="str">
        <f t="shared" ref="X7:X10" si="5">IF(N7="", "-", IFERROR(IF(AND(ISNUMBER(N7),N7=INT(N7),LEN(ABS(N7))&lt;=12),"OK","NG"),"NG"))</f>
        <v>-</v>
      </c>
      <c r="Y7" s="10" t="str">
        <f>IF($Q$4=リスト!$B$3,
  IF(E7="","NG","OK"),
"-")</f>
        <v>-</v>
      </c>
      <c r="Z7" s="10" t="str">
        <f>IF(OR($Q$4=リスト!$B$3,$Q$4=リスト!$B$4),
  IF(F7="","NG","OK"),
"-")</f>
        <v>-</v>
      </c>
      <c r="AA7" s="10" t="str">
        <f>IF(OR($Q$4=リスト!$B$3,$Q$4=リスト!$B$4,$Q$4=リスト!$B$5),
  IF(G7="","NG","OK"),
"-")</f>
        <v>-</v>
      </c>
      <c r="AB7" s="10" t="str">
        <f>IF($Q$4=リスト!$B$3,
  IF(L7="","NG","OK"),
"-")</f>
        <v>-</v>
      </c>
      <c r="AC7" s="10" t="str">
        <f>IF(OR($Q$4=リスト!$B$3,$Q$4=リスト!$B$4),
  IF(M7="","NG","OK"),
"-")</f>
        <v>-</v>
      </c>
      <c r="AD7" s="10" t="str">
        <f>IF(OR($Q$4=リスト!$B$3,$Q$4=リスト!$B$4,$Q$4=リスト!$B$5),
  IF(N7="","NG","OK"),
"-")</f>
        <v>-</v>
      </c>
      <c r="AE7" s="10" t="s">
        <v>36</v>
      </c>
      <c r="AF7" s="10" t="s">
        <v>36</v>
      </c>
      <c r="AG7" s="10" t="s">
        <v>36</v>
      </c>
      <c r="AH7" s="10" t="str">
        <f>IF(OR($Q$4=リスト!$B$4,$Q$4=リスト!$B$5,$Q$4=リスト!$B$6),
  IF(E7&lt;&gt;"","NG","OK"),
"-")</f>
        <v>-</v>
      </c>
      <c r="AI7" s="10" t="str">
        <f>IF(OR($Q$4=リスト!$B$5,$Q$4=リスト!$B$6),
  IF(F7&lt;&gt;"","NG","OK"),
"-")</f>
        <v>-</v>
      </c>
      <c r="AJ7" s="10" t="str">
        <f>IF($Q$4=リスト!$B$6,
  IF(G7&lt;&gt;"","NG","OK"),
"-")</f>
        <v>-</v>
      </c>
      <c r="AK7" s="10" t="str">
        <f>IF(OR($Q$4=リスト!$B$4,$Q$4=リスト!$B$5,$Q$4=リスト!$B$6),
  IF(L7&lt;&gt;"","NG","OK"),
"-")</f>
        <v>-</v>
      </c>
      <c r="AL7" s="10" t="str">
        <f>IF(OR($Q$4=リスト!$B$5,$Q$4=リスト!$B$6),
  IF(M7&lt;&gt;"","NG","OK"),
"-")</f>
        <v>-</v>
      </c>
      <c r="AM7" s="10" t="str">
        <f>IF($Q$4=リスト!$B$6,
  IF(N7&lt;&gt;"","NG","OK"),
"-")</f>
        <v>-</v>
      </c>
    </row>
    <row r="8" spans="1:39" s="1" customFormat="1" ht="36.6" customHeight="1">
      <c r="A8" s="129"/>
      <c r="B8" s="107"/>
      <c r="C8" s="106" t="s">
        <v>178</v>
      </c>
      <c r="D8" s="106"/>
      <c r="E8" s="203"/>
      <c r="F8" s="159"/>
      <c r="G8" s="204"/>
      <c r="H8" s="129"/>
      <c r="I8" s="109"/>
      <c r="J8" s="110" t="s">
        <v>179</v>
      </c>
      <c r="K8" s="110"/>
      <c r="L8" s="203"/>
      <c r="M8" s="159"/>
      <c r="N8" s="204"/>
      <c r="P8" s="587" t="str">
        <f>IF($Q$7="NG","※「はじめに」シートの3.①.❺をご確認の上、入力内容に誤りがないかをご確認ください。","")</f>
        <v>※「はじめに」シートの3.①.❺をご確認の上、入力内容に誤りがないかをご確認ください。</v>
      </c>
      <c r="Q8" s="587"/>
      <c r="S8" s="10" t="str">
        <f t="shared" si="0"/>
        <v>-</v>
      </c>
      <c r="T8" s="10" t="str">
        <f t="shared" si="1"/>
        <v>-</v>
      </c>
      <c r="U8" s="10" t="str">
        <f t="shared" si="2"/>
        <v>-</v>
      </c>
      <c r="V8" s="10" t="str">
        <f t="shared" si="3"/>
        <v>-</v>
      </c>
      <c r="W8" s="10" t="str">
        <f t="shared" si="4"/>
        <v>-</v>
      </c>
      <c r="X8" s="10" t="str">
        <f t="shared" si="5"/>
        <v>-</v>
      </c>
      <c r="Y8" s="10" t="str">
        <f>IF($Q$4=リスト!$B$3,
  IF(E8="","NG","OK"),
"-")</f>
        <v>-</v>
      </c>
      <c r="Z8" s="10" t="str">
        <f>IF(OR($Q$4=リスト!$B$3,$Q$4=リスト!$B$4),
  IF(F8="","NG","OK"),
"-")</f>
        <v>-</v>
      </c>
      <c r="AA8" s="10" t="str">
        <f>IF(OR($Q$4=リスト!$B$3,$Q$4=リスト!$B$4,$Q$4=リスト!$B$5),
  IF(G8="","NG","OK"),
"-")</f>
        <v>-</v>
      </c>
      <c r="AB8" s="10" t="str">
        <f>IF($Q$4=リスト!$B$3,
  IF(L8="","NG","OK"),
"-")</f>
        <v>-</v>
      </c>
      <c r="AC8" s="10" t="str">
        <f>IF(OR($Q$4=リスト!$B$3,$Q$4=リスト!$B$4),
  IF(M8="","NG","OK"),
"-")</f>
        <v>-</v>
      </c>
      <c r="AD8" s="10" t="str">
        <f>IF(OR($Q$4=リスト!$B$3,$Q$4=リスト!$B$4,$Q$4=リスト!$B$5),
  IF(N8="","NG","OK"),
"-")</f>
        <v>-</v>
      </c>
      <c r="AE8" s="10" t="s">
        <v>36</v>
      </c>
      <c r="AF8" s="10" t="s">
        <v>36</v>
      </c>
      <c r="AG8" s="10" t="s">
        <v>36</v>
      </c>
      <c r="AH8" s="10" t="str">
        <f>IF(OR($Q$4=リスト!$B$4,$Q$4=リスト!$B$5,$Q$4=リスト!$B$6),
  IF(E8&lt;&gt;"","NG","OK"),
"-")</f>
        <v>-</v>
      </c>
      <c r="AI8" s="10" t="str">
        <f>IF(OR($Q$4=リスト!$B$5,$Q$4=リスト!$B$6),
  IF(F8&lt;&gt;"","NG","OK"),
"-")</f>
        <v>-</v>
      </c>
      <c r="AJ8" s="10" t="str">
        <f>IF($Q$4=リスト!$B$6,
  IF(G8&lt;&gt;"","NG","OK"),
"-")</f>
        <v>-</v>
      </c>
      <c r="AK8" s="10" t="str">
        <f>IF(OR($Q$4=リスト!$B$4,$Q$4=リスト!$B$5,$Q$4=リスト!$B$6),
  IF(L8&lt;&gt;"","NG","OK"),
"-")</f>
        <v>-</v>
      </c>
      <c r="AL8" s="10" t="str">
        <f>IF(OR($Q$4=リスト!$B$5,$Q$4=リスト!$B$6),
  IF(M8&lt;&gt;"","NG","OK"),
"-")</f>
        <v>-</v>
      </c>
      <c r="AM8" s="10" t="str">
        <f>IF($Q$4=リスト!$B$6,
  IF(N8&lt;&gt;"","NG","OK"),
"-")</f>
        <v>-</v>
      </c>
    </row>
    <row r="9" spans="1:39" s="1" customFormat="1" ht="36.6" customHeight="1">
      <c r="A9" s="129"/>
      <c r="B9" s="107"/>
      <c r="C9" s="106" t="s">
        <v>180</v>
      </c>
      <c r="D9" s="106"/>
      <c r="E9" s="203"/>
      <c r="F9" s="159"/>
      <c r="G9" s="204"/>
      <c r="H9" s="129"/>
      <c r="I9" s="109"/>
      <c r="J9" s="110" t="s">
        <v>181</v>
      </c>
      <c r="K9" s="110"/>
      <c r="L9" s="203"/>
      <c r="M9" s="159"/>
      <c r="N9" s="204"/>
      <c r="P9" s="108"/>
      <c r="Q9" s="108"/>
      <c r="S9" s="10" t="str">
        <f t="shared" si="0"/>
        <v>-</v>
      </c>
      <c r="T9" s="10" t="str">
        <f t="shared" si="1"/>
        <v>-</v>
      </c>
      <c r="U9" s="10" t="str">
        <f t="shared" si="2"/>
        <v>-</v>
      </c>
      <c r="V9" s="10" t="str">
        <f t="shared" si="3"/>
        <v>-</v>
      </c>
      <c r="W9" s="10" t="str">
        <f t="shared" si="4"/>
        <v>-</v>
      </c>
      <c r="X9" s="10" t="str">
        <f t="shared" si="5"/>
        <v>-</v>
      </c>
      <c r="Y9" s="10" t="str">
        <f>IF($Q$4=リスト!$B$3,
  IF(E9="","NG","OK"),
"-")</f>
        <v>-</v>
      </c>
      <c r="Z9" s="10" t="str">
        <f>IF(OR($Q$4=リスト!$B$3,$Q$4=リスト!$B$4),
  IF(F9="","NG","OK"),
"-")</f>
        <v>-</v>
      </c>
      <c r="AA9" s="10" t="str">
        <f>IF(OR($Q$4=リスト!$B$3,$Q$4=リスト!$B$4,$Q$4=リスト!$B$5),
  IF(G9="","NG","OK"),
"-")</f>
        <v>-</v>
      </c>
      <c r="AB9" s="10" t="str">
        <f>IF($Q$4=リスト!$B$3,
  IF(L9="","NG","OK"),
"-")</f>
        <v>-</v>
      </c>
      <c r="AC9" s="10" t="str">
        <f>IF(OR($Q$4=リスト!$B$3,$Q$4=リスト!$B$4),
  IF(M9="","NG","OK"),
"-")</f>
        <v>-</v>
      </c>
      <c r="AD9" s="10" t="str">
        <f>IF(OR($Q$4=リスト!$B$3,$Q$4=リスト!$B$4,$Q$4=リスト!$B$5),
  IF(N9="","NG","OK"),
"-")</f>
        <v>-</v>
      </c>
      <c r="AE9" s="10" t="s">
        <v>36</v>
      </c>
      <c r="AF9" s="10" t="s">
        <v>36</v>
      </c>
      <c r="AG9" s="10" t="s">
        <v>36</v>
      </c>
      <c r="AH9" s="10" t="str">
        <f>IF(OR($Q$4=リスト!$B$4,$Q$4=リスト!$B$5,$Q$4=リスト!$B$6),
  IF(E9&lt;&gt;"","NG","OK"),
"-")</f>
        <v>-</v>
      </c>
      <c r="AI9" s="10" t="str">
        <f>IF(OR($Q$4=リスト!$B$5,$Q$4=リスト!$B$6),
  IF(F9&lt;&gt;"","NG","OK"),
"-")</f>
        <v>-</v>
      </c>
      <c r="AJ9" s="10" t="str">
        <f>IF($Q$4=リスト!$B$6,
  IF(G9&lt;&gt;"","NG","OK"),
"-")</f>
        <v>-</v>
      </c>
      <c r="AK9" s="10" t="str">
        <f>IF(OR($Q$4=リスト!$B$4,$Q$4=リスト!$B$5,$Q$4=リスト!$B$6),
  IF(L9&lt;&gt;"","NG","OK"),
"-")</f>
        <v>-</v>
      </c>
      <c r="AL9" s="10" t="str">
        <f>IF(OR($Q$4=リスト!$B$5,$Q$4=リスト!$B$6),
  IF(M9&lt;&gt;"","NG","OK"),
"-")</f>
        <v>-</v>
      </c>
      <c r="AM9" s="10" t="str">
        <f>IF($Q$4=リスト!$B$6,
  IF(N9&lt;&gt;"","NG","OK"),
"-")</f>
        <v>-</v>
      </c>
    </row>
    <row r="10" spans="1:39" s="1" customFormat="1" ht="36.6" customHeight="1" thickBot="1">
      <c r="B10" s="107"/>
      <c r="C10" s="106" t="s">
        <v>182</v>
      </c>
      <c r="D10" s="106"/>
      <c r="E10" s="189"/>
      <c r="F10" s="190"/>
      <c r="G10" s="191"/>
      <c r="I10" s="109"/>
      <c r="J10" s="110" t="s">
        <v>183</v>
      </c>
      <c r="K10" s="110"/>
      <c r="L10" s="203"/>
      <c r="M10" s="159"/>
      <c r="N10" s="204"/>
      <c r="P10" s="108"/>
      <c r="Q10" s="108"/>
      <c r="S10" s="10" t="str">
        <f t="shared" si="0"/>
        <v>-</v>
      </c>
      <c r="T10" s="10" t="str">
        <f t="shared" si="1"/>
        <v>-</v>
      </c>
      <c r="U10" s="10" t="str">
        <f t="shared" si="2"/>
        <v>-</v>
      </c>
      <c r="V10" s="10" t="str">
        <f t="shared" si="3"/>
        <v>-</v>
      </c>
      <c r="W10" s="10" t="str">
        <f t="shared" si="4"/>
        <v>-</v>
      </c>
      <c r="X10" s="10" t="str">
        <f t="shared" si="5"/>
        <v>-</v>
      </c>
      <c r="Y10" s="10" t="str">
        <f>IF($Q$4=リスト!$B$3,
  IF(E10="","NG","OK"),
"-")</f>
        <v>-</v>
      </c>
      <c r="Z10" s="10" t="str">
        <f>IF(OR($Q$4=リスト!$B$3,$Q$4=リスト!$B$4),
  IF(F10="","NG","OK"),
"-")</f>
        <v>-</v>
      </c>
      <c r="AA10" s="10" t="str">
        <f>IF(OR($Q$4=リスト!$B$3,$Q$4=リスト!$B$4,$Q$4=リスト!$B$5),
  IF(G10="","NG","OK"),
"-")</f>
        <v>-</v>
      </c>
      <c r="AB10" s="10" t="str">
        <f>IF($Q$4=リスト!$B$3,
  IF(L10="","NG","OK"),
"-")</f>
        <v>-</v>
      </c>
      <c r="AC10" s="10" t="str">
        <f>IF(OR($Q$4=リスト!$B$3,$Q$4=リスト!$B$4),
  IF(M10="","NG","OK"),
"-")</f>
        <v>-</v>
      </c>
      <c r="AD10" s="10" t="str">
        <f>IF(OR($Q$4=リスト!$B$3,$Q$4=リスト!$B$4,$Q$4=リスト!$B$5),
  IF(N10="","NG","OK"),
"-")</f>
        <v>-</v>
      </c>
      <c r="AE10" s="10" t="s">
        <v>36</v>
      </c>
      <c r="AF10" s="10" t="s">
        <v>36</v>
      </c>
      <c r="AG10" s="10" t="s">
        <v>36</v>
      </c>
      <c r="AH10" s="10" t="str">
        <f>IF(OR($Q$4=リスト!$B$4,$Q$4=リスト!$B$5,$Q$4=リスト!$B$6),
  IF(E10&lt;&gt;"","NG","OK"),
"-")</f>
        <v>-</v>
      </c>
      <c r="AI10" s="10" t="str">
        <f>IF(OR($Q$4=リスト!$B$5,$Q$4=リスト!$B$6),
  IF(F10&lt;&gt;"","NG","OK"),
"-")</f>
        <v>-</v>
      </c>
      <c r="AJ10" s="10" t="str">
        <f>IF($Q$4=リスト!$B$6,
  IF(G10&lt;&gt;"","NG","OK"),
"-")</f>
        <v>-</v>
      </c>
      <c r="AK10" s="10" t="str">
        <f>IF(OR($Q$4=リスト!$B$4,$Q$4=リスト!$B$5,$Q$4=リスト!$B$6),
  IF(L10&lt;&gt;"","NG","OK"),
"-")</f>
        <v>-</v>
      </c>
      <c r="AL10" s="10" t="str">
        <f>IF(OR($Q$4=リスト!$B$5,$Q$4=リスト!$B$6),
  IF(M10&lt;&gt;"","NG","OK"),
"-")</f>
        <v>-</v>
      </c>
      <c r="AM10" s="10" t="str">
        <f>IF($Q$4=リスト!$B$6,
  IF(N10&lt;&gt;"","NG","OK"),
"-")</f>
        <v>-</v>
      </c>
    </row>
    <row r="11" spans="1:39" s="1" customFormat="1" ht="36.6" customHeight="1" thickTop="1" thickBot="1">
      <c r="B11" s="15" t="s">
        <v>184</v>
      </c>
      <c r="C11" s="105"/>
      <c r="D11" s="105"/>
      <c r="E11" s="404">
        <f>SUM(E12,E16,E18)</f>
        <v>0</v>
      </c>
      <c r="F11" s="176">
        <f>SUM(F12,F16,F18)</f>
        <v>0</v>
      </c>
      <c r="G11" s="176">
        <f>SUM(G12,G16,G18)</f>
        <v>0</v>
      </c>
      <c r="I11" s="109" t="s">
        <v>185</v>
      </c>
      <c r="J11" s="109"/>
      <c r="K11" s="110"/>
      <c r="L11" s="203"/>
      <c r="M11" s="159"/>
      <c r="N11" s="204"/>
      <c r="P11" s="108"/>
      <c r="Q11" s="108"/>
      <c r="S11" s="10" t="str">
        <f>IF(E11="", "-", IFERROR(IF(AND(ISNUMBER(E11),E11=INT(E11),E11&gt;=0,LEN(E11)&lt;=12),"OK","NG"),"NG"))</f>
        <v>OK</v>
      </c>
      <c r="T11" s="10" t="str">
        <f>IF(F11="", "-", IFERROR(IF(AND(ISNUMBER(F11),F11=INT(F11),F11&gt;=0,LEN(F11)&lt;=12),"OK","NG"),"NG"))</f>
        <v>OK</v>
      </c>
      <c r="U11" s="10" t="str">
        <f>IF(G11="", "-", IFERROR(IF(AND(ISNUMBER(G11),G11=INT(G11),G11&gt;=0,LEN(G11)&lt;=12),"OK","NG"),"NG"))</f>
        <v>OK</v>
      </c>
      <c r="V11" s="10" t="str">
        <f>IF(L11="", "-", IFERROR(IF(AND(ISNUMBER(L11),L11=INT(L11),L11&gt;=0,LEN(L11)&lt;=12),"OK","NG"),"NG"))</f>
        <v>-</v>
      </c>
      <c r="W11" s="10" t="str">
        <f>IF(M11="", "-", IFERROR(IF(AND(ISNUMBER(M11),M11=INT(M11),M11&gt;=0,LEN(M11)&lt;=12),"OK","NG"),"NG"))</f>
        <v>-</v>
      </c>
      <c r="X11" s="10" t="str">
        <f>IF(N11="", "-", IFERROR(IF(AND(ISNUMBER(N11),N11=INT(N11),N11&gt;=0,LEN(N11)&lt;=12),"OK","NG"),"NG"))</f>
        <v>-</v>
      </c>
      <c r="Y11" s="10" t="s">
        <v>36</v>
      </c>
      <c r="Z11" s="10" t="s">
        <v>36</v>
      </c>
      <c r="AA11" s="10" t="s">
        <v>36</v>
      </c>
      <c r="AB11" s="10" t="str">
        <f>IF($Q$4=リスト!$B$3,
  IF(L11="","NG","OK"),
"-")</f>
        <v>-</v>
      </c>
      <c r="AC11" s="10" t="str">
        <f>IF(OR($Q$4=リスト!$B$3,$Q$4=リスト!$B$4),
  IF(M11="","NG","OK"),
"-")</f>
        <v>-</v>
      </c>
      <c r="AD11" s="10" t="str">
        <f>IF(OR($Q$4=リスト!$B$3,$Q$4=リスト!$B$4,$Q$4=リスト!$B$5),
  IF(N11="","NG","OK"),
"-")</f>
        <v>-</v>
      </c>
      <c r="AE11" s="10" t="s">
        <v>36</v>
      </c>
      <c r="AF11" s="10" t="s">
        <v>36</v>
      </c>
      <c r="AG11" s="10" t="s">
        <v>36</v>
      </c>
      <c r="AH11" s="10" t="s">
        <v>36</v>
      </c>
      <c r="AI11" s="10" t="s">
        <v>36</v>
      </c>
      <c r="AJ11" s="10" t="s">
        <v>36</v>
      </c>
      <c r="AK11" s="10" t="str">
        <f>IF(OR($Q$4=リスト!$B$4,$Q$4=リスト!$B$5,$Q$4=リスト!$B$6),
  IF(L11&lt;&gt;"","NG","OK"),
"-")</f>
        <v>-</v>
      </c>
      <c r="AL11" s="10" t="str">
        <f>IF(OR($Q$4=リスト!$B$5,$Q$4=リスト!$B$6),
  IF(M11&lt;&gt;"","NG","OK"),
"-")</f>
        <v>-</v>
      </c>
      <c r="AM11" s="10" t="str">
        <f>IF($Q$4=リスト!$B$6,
  IF(N11&lt;&gt;"","NG","OK"),
"-")</f>
        <v>-</v>
      </c>
    </row>
    <row r="12" spans="1:39" s="1" customFormat="1" ht="36.6" customHeight="1" thickTop="1">
      <c r="B12" s="15"/>
      <c r="C12" s="106" t="s">
        <v>186</v>
      </c>
      <c r="D12" s="106"/>
      <c r="E12" s="205"/>
      <c r="F12" s="206"/>
      <c r="G12" s="207"/>
      <c r="H12" s="129"/>
      <c r="I12" s="109"/>
      <c r="J12" s="110" t="s">
        <v>187</v>
      </c>
      <c r="K12" s="110"/>
      <c r="L12" s="203"/>
      <c r="M12" s="159"/>
      <c r="N12" s="204"/>
      <c r="P12" s="108"/>
      <c r="Q12" s="108"/>
      <c r="S12" s="10" t="str">
        <f t="shared" ref="S12:S19" si="6">IF(E12="", "-", IFERROR(IF(AND(ISNUMBER(E12),E12=INT(E12),LEN(ABS(E12))&lt;=12),"OK","NG"),"NG"))</f>
        <v>-</v>
      </c>
      <c r="T12" s="10" t="str">
        <f t="shared" ref="T12:T19" si="7">IF(F12="", "-", IFERROR(IF(AND(ISNUMBER(F12),F12=INT(F12),LEN(ABS(F12))&lt;=12),"OK","NG"),"NG"))</f>
        <v>-</v>
      </c>
      <c r="U12" s="10" t="str">
        <f t="shared" ref="U12:U19" si="8">IF(G12="", "-", IFERROR(IF(AND(ISNUMBER(G12),G12=INT(G12),LEN(ABS(G12))&lt;=12),"OK","NG"),"NG"))</f>
        <v>-</v>
      </c>
      <c r="V12" s="10" t="str">
        <f t="shared" ref="V12:V13" si="9">IF(L12="", "-", IFERROR(IF(AND(ISNUMBER(L12),L12=INT(L12),LEN(ABS(L12))&lt;=12),"OK","NG"),"NG"))</f>
        <v>-</v>
      </c>
      <c r="W12" s="10" t="str">
        <f t="shared" ref="W12:W13" si="10">IF(M12="", "-", IFERROR(IF(AND(ISNUMBER(M12),M12=INT(M12),LEN(ABS(M12))&lt;=12),"OK","NG"),"NG"))</f>
        <v>-</v>
      </c>
      <c r="X12" s="10" t="str">
        <f t="shared" ref="X12:X13" si="11">IF(N12="", "-", IFERROR(IF(AND(ISNUMBER(N12),N12=INT(N12),LEN(ABS(N12))&lt;=12),"OK","NG"),"NG"))</f>
        <v>-</v>
      </c>
      <c r="Y12" s="10" t="str">
        <f>IF($Q$4=リスト!$B$3,
  IF(E12="","NG","OK"),
"-")</f>
        <v>-</v>
      </c>
      <c r="Z12" s="10" t="str">
        <f>IF(OR($Q$4=リスト!$B$3,$Q$4=リスト!$B$4),
  IF(F12="","NG","OK"),
"-")</f>
        <v>-</v>
      </c>
      <c r="AA12" s="10" t="str">
        <f>IF(OR($Q$4=リスト!$B$3,$Q$4=リスト!$B$4,$Q$4=リスト!$B$5),
  IF(G12="","NG","OK"),
"-")</f>
        <v>-</v>
      </c>
      <c r="AB12" s="10" t="str">
        <f>IF($Q$4=リスト!$B$3,
  IF(L12="","NG","OK"),
"-")</f>
        <v>-</v>
      </c>
      <c r="AC12" s="10" t="str">
        <f>IF(OR($Q$4=リスト!$B$3,$Q$4=リスト!$B$4),
  IF(M12="","NG","OK"),
"-")</f>
        <v>-</v>
      </c>
      <c r="AD12" s="10" t="str">
        <f>IF(OR($Q$4=リスト!$B$3,$Q$4=リスト!$B$4,$Q$4=リスト!$B$5),
  IF(N12="","NG","OK"),
"-")</f>
        <v>-</v>
      </c>
      <c r="AE12" s="10" t="s">
        <v>36</v>
      </c>
      <c r="AF12" s="10" t="s">
        <v>36</v>
      </c>
      <c r="AG12" s="10" t="s">
        <v>36</v>
      </c>
      <c r="AH12" s="10" t="str">
        <f>IF(OR($Q$4=リスト!$B$4,$Q$4=リスト!$B$5,$Q$4=リスト!$B$6),
  IF(E12&lt;&gt;"","NG","OK"),
"-")</f>
        <v>-</v>
      </c>
      <c r="AI12" s="10" t="str">
        <f>IF(OR($Q$4=リスト!$B$5,$Q$4=リスト!$B$6),
  IF(F12&lt;&gt;"","NG","OK"),
"-")</f>
        <v>-</v>
      </c>
      <c r="AJ12" s="10" t="str">
        <f>IF($Q$4=リスト!$B$6,
  IF(G12&lt;&gt;"","NG","OK"),
"-")</f>
        <v>-</v>
      </c>
      <c r="AK12" s="10" t="str">
        <f>IF(OR($Q$4=リスト!$B$4,$Q$4=リスト!$B$5,$Q$4=リスト!$B$6),
  IF(L12&lt;&gt;"","NG","OK"),
"-")</f>
        <v>-</v>
      </c>
      <c r="AL12" s="10" t="str">
        <f>IF(OR($Q$4=リスト!$B$5,$Q$4=リスト!$B$6),
  IF(M12&lt;&gt;"","NG","OK"),
"-")</f>
        <v>-</v>
      </c>
      <c r="AM12" s="10" t="str">
        <f>IF($Q$4=リスト!$B$6,
  IF(N12&lt;&gt;"","NG","OK"),
"-")</f>
        <v>-</v>
      </c>
    </row>
    <row r="13" spans="1:39" s="1" customFormat="1" ht="36.6" customHeight="1" thickBot="1">
      <c r="B13" s="15"/>
      <c r="C13" s="105"/>
      <c r="D13" s="106" t="s">
        <v>188</v>
      </c>
      <c r="E13" s="208"/>
      <c r="F13" s="119"/>
      <c r="G13" s="209"/>
      <c r="H13" s="129"/>
      <c r="I13" s="109"/>
      <c r="J13" s="110" t="s">
        <v>189</v>
      </c>
      <c r="K13" s="110"/>
      <c r="L13" s="189"/>
      <c r="M13" s="190"/>
      <c r="N13" s="191"/>
      <c r="P13" s="108"/>
      <c r="Q13" s="108"/>
      <c r="S13" s="10" t="str">
        <f t="shared" si="6"/>
        <v>-</v>
      </c>
      <c r="T13" s="10" t="str">
        <f t="shared" si="7"/>
        <v>-</v>
      </c>
      <c r="U13" s="10" t="str">
        <f t="shared" si="8"/>
        <v>-</v>
      </c>
      <c r="V13" s="10" t="str">
        <f t="shared" si="9"/>
        <v>-</v>
      </c>
      <c r="W13" s="10" t="str">
        <f t="shared" si="10"/>
        <v>-</v>
      </c>
      <c r="X13" s="10" t="str">
        <f t="shared" si="11"/>
        <v>-</v>
      </c>
      <c r="Y13" s="10" t="str">
        <f>IF($Q$4=リスト!$B$3,
  IF(E13="","NG","OK"),
"-")</f>
        <v>-</v>
      </c>
      <c r="Z13" s="10" t="str">
        <f>IF(OR($Q$4=リスト!$B$3,$Q$4=リスト!$B$4),
  IF(F13="","NG","OK"),
"-")</f>
        <v>-</v>
      </c>
      <c r="AA13" s="10" t="str">
        <f>IF(OR($Q$4=リスト!$B$3,$Q$4=リスト!$B$4,$Q$4=リスト!$B$5),
  IF(G13="","NG","OK"),
"-")</f>
        <v>-</v>
      </c>
      <c r="AB13" s="10" t="str">
        <f>IF($Q$4=リスト!$B$3,
  IF(L13="","NG","OK"),
"-")</f>
        <v>-</v>
      </c>
      <c r="AC13" s="10" t="str">
        <f>IF(OR($Q$4=リスト!$B$3,$Q$4=リスト!$B$4),
  IF(M13="","NG","OK"),
"-")</f>
        <v>-</v>
      </c>
      <c r="AD13" s="10" t="str">
        <f>IF(OR($Q$4=リスト!$B$3,$Q$4=リスト!$B$4,$Q$4=リスト!$B$5),
  IF(N13="","NG","OK"),
"-")</f>
        <v>-</v>
      </c>
      <c r="AE13" s="10" t="s">
        <v>36</v>
      </c>
      <c r="AF13" s="10" t="s">
        <v>36</v>
      </c>
      <c r="AG13" s="10" t="s">
        <v>36</v>
      </c>
      <c r="AH13" s="10" t="str">
        <f>IF(OR($Q$4=リスト!$B$4,$Q$4=リスト!$B$5,$Q$4=リスト!$B$6),
  IF(E13&lt;&gt;"","NG","OK"),
"-")</f>
        <v>-</v>
      </c>
      <c r="AI13" s="10" t="str">
        <f>IF(OR($Q$4=リスト!$B$5,$Q$4=リスト!$B$6),
  IF(F13&lt;&gt;"","NG","OK"),
"-")</f>
        <v>-</v>
      </c>
      <c r="AJ13" s="10" t="str">
        <f>IF($Q$4=リスト!$B$6,
  IF(G13&lt;&gt;"","NG","OK"),
"-")</f>
        <v>-</v>
      </c>
      <c r="AK13" s="10" t="str">
        <f>IF(OR($Q$4=リスト!$B$4,$Q$4=リスト!$B$5,$Q$4=リスト!$B$6),
  IF(L13&lt;&gt;"","NG","OK"),
"-")</f>
        <v>-</v>
      </c>
      <c r="AL13" s="10" t="str">
        <f>IF(OR($Q$4=リスト!$B$5,$Q$4=リスト!$B$6),
  IF(M13&lt;&gt;"","NG","OK"),
"-")</f>
        <v>-</v>
      </c>
      <c r="AM13" s="10" t="str">
        <f>IF($Q$4=リスト!$B$6,
  IF(N13&lt;&gt;"","NG","OK"),
"-")</f>
        <v>-</v>
      </c>
    </row>
    <row r="14" spans="1:39" s="1" customFormat="1" ht="36.6" customHeight="1" thickTop="1">
      <c r="B14" s="15"/>
      <c r="C14" s="105"/>
      <c r="D14" s="106" t="s">
        <v>190</v>
      </c>
      <c r="E14" s="208"/>
      <c r="F14" s="119"/>
      <c r="G14" s="209"/>
      <c r="I14" s="109" t="s">
        <v>191</v>
      </c>
      <c r="J14" s="109"/>
      <c r="K14" s="110"/>
      <c r="L14" s="403" t="s">
        <v>91</v>
      </c>
      <c r="M14" s="403" t="s">
        <v>91</v>
      </c>
      <c r="N14" s="403" t="s">
        <v>91</v>
      </c>
      <c r="P14" s="108"/>
      <c r="Q14" s="108"/>
      <c r="S14" s="10" t="str">
        <f t="shared" si="6"/>
        <v>-</v>
      </c>
      <c r="T14" s="10" t="str">
        <f t="shared" si="7"/>
        <v>-</v>
      </c>
      <c r="U14" s="10" t="str">
        <f t="shared" si="8"/>
        <v>-</v>
      </c>
      <c r="V14" s="10" t="s">
        <v>36</v>
      </c>
      <c r="W14" s="10" t="s">
        <v>36</v>
      </c>
      <c r="X14" s="10" t="s">
        <v>36</v>
      </c>
      <c r="Y14" s="10" t="str">
        <f>IF($Q$4=リスト!$B$3,
  IF(E14="","NG","OK"),
"-")</f>
        <v>-</v>
      </c>
      <c r="Z14" s="10" t="str">
        <f>IF(OR($Q$4=リスト!$B$3,$Q$4=リスト!$B$4),
  IF(F14="","NG","OK"),
"-")</f>
        <v>-</v>
      </c>
      <c r="AA14" s="10" t="str">
        <f>IF(OR($Q$4=リスト!$B$3,$Q$4=リスト!$B$4,$Q$4=リスト!$B$5),
  IF(G14="","NG","OK"),
"-")</f>
        <v>-</v>
      </c>
      <c r="AB14" s="10" t="s">
        <v>36</v>
      </c>
      <c r="AC14" s="10" t="s">
        <v>36</v>
      </c>
      <c r="AD14" s="10" t="s">
        <v>36</v>
      </c>
      <c r="AE14" s="10" t="s">
        <v>36</v>
      </c>
      <c r="AF14" s="10" t="s">
        <v>36</v>
      </c>
      <c r="AG14" s="10" t="s">
        <v>36</v>
      </c>
      <c r="AH14" s="10" t="str">
        <f>IF(OR($Q$4=リスト!$B$4,$Q$4=リスト!$B$5,$Q$4=リスト!$B$6),
  IF(E14&lt;&gt;"","NG","OK"),
"-")</f>
        <v>-</v>
      </c>
      <c r="AI14" s="10" t="str">
        <f>IF(OR($Q$4=リスト!$B$5,$Q$4=リスト!$B$6),
  IF(F14&lt;&gt;"","NG","OK"),
"-")</f>
        <v>-</v>
      </c>
      <c r="AJ14" s="10" t="str">
        <f>IF($Q$4=リスト!$B$6,
  IF(G14&lt;&gt;"","NG","OK"),
"-")</f>
        <v>-</v>
      </c>
      <c r="AK14" s="10" t="s">
        <v>36</v>
      </c>
      <c r="AL14" s="10" t="s">
        <v>36</v>
      </c>
      <c r="AM14" s="10" t="s">
        <v>36</v>
      </c>
    </row>
    <row r="15" spans="1:39" s="1" customFormat="1" ht="36.6" customHeight="1">
      <c r="B15" s="15"/>
      <c r="C15" s="105"/>
      <c r="D15" s="106" t="s">
        <v>192</v>
      </c>
      <c r="E15" s="208"/>
      <c r="F15" s="119"/>
      <c r="G15" s="209"/>
      <c r="H15" s="129"/>
      <c r="I15" s="109" t="s">
        <v>193</v>
      </c>
      <c r="J15" s="109"/>
      <c r="K15" s="109"/>
      <c r="L15" s="401">
        <f>L5+L11</f>
        <v>0</v>
      </c>
      <c r="M15" s="401">
        <f>M5+M11</f>
        <v>0</v>
      </c>
      <c r="N15" s="401">
        <f>N5+N11</f>
        <v>0</v>
      </c>
      <c r="P15" s="108"/>
      <c r="Q15" s="108"/>
      <c r="S15" s="10" t="str">
        <f t="shared" si="6"/>
        <v>-</v>
      </c>
      <c r="T15" s="10" t="str">
        <f t="shared" si="7"/>
        <v>-</v>
      </c>
      <c r="U15" s="10" t="str">
        <f t="shared" si="8"/>
        <v>-</v>
      </c>
      <c r="V15" s="10" t="str">
        <f t="shared" ref="V15:X15" si="12">IF(L15="", "-", IFERROR(IF(AND(ISNUMBER(L15),L15=INT(L15),L15&gt;=0,LEN(L15)&lt;=12),"OK","NG"),"NG"))</f>
        <v>OK</v>
      </c>
      <c r="W15" s="10" t="str">
        <f t="shared" si="12"/>
        <v>OK</v>
      </c>
      <c r="X15" s="10" t="str">
        <f t="shared" si="12"/>
        <v>OK</v>
      </c>
      <c r="Y15" s="10" t="str">
        <f>IF($Q$4=リスト!$B$3,
  IF(E15="","NG","OK"),
"-")</f>
        <v>-</v>
      </c>
      <c r="Z15" s="10" t="str">
        <f>IF(OR($Q$4=リスト!$B$3,$Q$4=リスト!$B$4),
  IF(F15="","NG","OK"),
"-")</f>
        <v>-</v>
      </c>
      <c r="AA15" s="10" t="str">
        <f>IF(OR($Q$4=リスト!$B$3,$Q$4=リスト!$B$4,$Q$4=リスト!$B$5),
  IF(G15="","NG","OK"),
"-")</f>
        <v>-</v>
      </c>
      <c r="AB15" s="10" t="s">
        <v>36</v>
      </c>
      <c r="AC15" s="10" t="s">
        <v>36</v>
      </c>
      <c r="AD15" s="10" t="s">
        <v>36</v>
      </c>
      <c r="AE15" s="10" t="s">
        <v>36</v>
      </c>
      <c r="AF15" s="10" t="s">
        <v>36</v>
      </c>
      <c r="AG15" s="10" t="s">
        <v>36</v>
      </c>
      <c r="AH15" s="10" t="str">
        <f>IF(OR($Q$4=リスト!$B$4,$Q$4=リスト!$B$5,$Q$4=リスト!$B$6),
  IF(E15&lt;&gt;"","NG","OK"),
"-")</f>
        <v>-</v>
      </c>
      <c r="AI15" s="10" t="str">
        <f>IF(OR($Q$4=リスト!$B$5,$Q$4=リスト!$B$6),
  IF(F15&lt;&gt;"","NG","OK"),
"-")</f>
        <v>-</v>
      </c>
      <c r="AJ15" s="10" t="str">
        <f>IF($Q$4=リスト!$B$6,
  IF(G15&lt;&gt;"","NG","OK"),
"-")</f>
        <v>-</v>
      </c>
      <c r="AK15" s="10" t="s">
        <v>36</v>
      </c>
      <c r="AL15" s="10" t="s">
        <v>36</v>
      </c>
      <c r="AM15" s="10" t="s">
        <v>36</v>
      </c>
    </row>
    <row r="16" spans="1:39" s="1" customFormat="1" ht="36.6" customHeight="1" thickBot="1">
      <c r="B16" s="15"/>
      <c r="C16" s="106" t="s">
        <v>194</v>
      </c>
      <c r="D16" s="106"/>
      <c r="E16" s="208"/>
      <c r="F16" s="119"/>
      <c r="G16" s="209"/>
      <c r="I16" s="120" t="s">
        <v>195</v>
      </c>
      <c r="J16" s="120"/>
      <c r="K16" s="116"/>
      <c r="L16" s="202"/>
      <c r="M16" s="202"/>
      <c r="N16" s="202"/>
      <c r="P16" s="2"/>
      <c r="Q16" s="2"/>
      <c r="S16" s="10" t="str">
        <f t="shared" si="6"/>
        <v>-</v>
      </c>
      <c r="T16" s="10" t="str">
        <f t="shared" si="7"/>
        <v>-</v>
      </c>
      <c r="U16" s="10" t="str">
        <f t="shared" si="8"/>
        <v>-</v>
      </c>
      <c r="V16" s="10" t="s">
        <v>36</v>
      </c>
      <c r="W16" s="10" t="s">
        <v>36</v>
      </c>
      <c r="X16" s="10" t="s">
        <v>36</v>
      </c>
      <c r="Y16" s="10" t="str">
        <f>IF($Q$4=リスト!$B$3,
  IF(E16="","NG","OK"),
"-")</f>
        <v>-</v>
      </c>
      <c r="Z16" s="10" t="str">
        <f>IF(OR($Q$4=リスト!$B$3,$Q$4=リスト!$B$4),
  IF(F16="","NG","OK"),
"-")</f>
        <v>-</v>
      </c>
      <c r="AA16" s="10" t="str">
        <f>IF(OR($Q$4=リスト!$B$3,$Q$4=リスト!$B$4,$Q$4=リスト!$B$5),
  IF(G16="","NG","OK"),
"-")</f>
        <v>-</v>
      </c>
      <c r="AB16" s="10" t="s">
        <v>36</v>
      </c>
      <c r="AC16" s="10" t="s">
        <v>36</v>
      </c>
      <c r="AD16" s="10" t="s">
        <v>36</v>
      </c>
      <c r="AE16" s="10" t="s">
        <v>36</v>
      </c>
      <c r="AF16" s="10" t="s">
        <v>36</v>
      </c>
      <c r="AG16" s="10" t="s">
        <v>36</v>
      </c>
      <c r="AH16" s="10" t="str">
        <f>IF(OR($Q$4=リスト!$B$4,$Q$4=リスト!$B$5,$Q$4=リスト!$B$6),
  IF(E16&lt;&gt;"","NG","OK"),
"-")</f>
        <v>-</v>
      </c>
      <c r="AI16" s="10" t="str">
        <f>IF(OR($Q$4=リスト!$B$5,$Q$4=リスト!$B$6),
  IF(F16&lt;&gt;"","NG","OK"),
"-")</f>
        <v>-</v>
      </c>
      <c r="AJ16" s="10" t="str">
        <f>IF($Q$4=リスト!$B$6,
  IF(G16&lt;&gt;"","NG","OK"),
"-")</f>
        <v>-</v>
      </c>
      <c r="AK16" s="10" t="s">
        <v>36</v>
      </c>
      <c r="AL16" s="10" t="s">
        <v>36</v>
      </c>
      <c r="AM16" s="10" t="s">
        <v>36</v>
      </c>
    </row>
    <row r="17" spans="2:39" s="1" customFormat="1" ht="36.6" customHeight="1" thickTop="1">
      <c r="B17" s="15"/>
      <c r="C17" s="105"/>
      <c r="D17" s="106" t="s">
        <v>196</v>
      </c>
      <c r="E17" s="208"/>
      <c r="F17" s="119"/>
      <c r="G17" s="209"/>
      <c r="I17" s="109" t="s">
        <v>197</v>
      </c>
      <c r="J17" s="109"/>
      <c r="K17" s="110"/>
      <c r="L17" s="192"/>
      <c r="M17" s="193"/>
      <c r="N17" s="194"/>
      <c r="P17" s="2"/>
      <c r="Q17" s="2"/>
      <c r="S17" s="10" t="str">
        <f t="shared" si="6"/>
        <v>-</v>
      </c>
      <c r="T17" s="10" t="str">
        <f t="shared" si="7"/>
        <v>-</v>
      </c>
      <c r="U17" s="10" t="str">
        <f t="shared" si="8"/>
        <v>-</v>
      </c>
      <c r="V17" s="10" t="str">
        <f>IF(L17="", "-", IFERROR(IF(AND(ISNUMBER(L17),L17=INT(L17),LEN(ABS(L17))&lt;=12),"OK","NG"),"NG"))</f>
        <v>-</v>
      </c>
      <c r="W17" s="10" t="str">
        <f>IF(M17="", "-", IFERROR(IF(AND(ISNUMBER(M17),M17=INT(M17),LEN(ABS(M17))&lt;=12),"OK","NG"),"NG"))</f>
        <v>-</v>
      </c>
      <c r="X17" s="10" t="str">
        <f>IF(N17="", "-", IFERROR(IF(AND(ISNUMBER(N17),N17=INT(N17),LEN(ABS(N17))&lt;=12),"OK","NG"),"NG"))</f>
        <v>-</v>
      </c>
      <c r="Y17" s="10" t="str">
        <f>IF($Q$4=リスト!$B$3,
  IF(E17="","NG","OK"),
"-")</f>
        <v>-</v>
      </c>
      <c r="Z17" s="10" t="str">
        <f>IF(OR($Q$4=リスト!$B$3,$Q$4=リスト!$B$4),
  IF(F17="","NG","OK"),
"-")</f>
        <v>-</v>
      </c>
      <c r="AA17" s="10" t="str">
        <f>IF(OR($Q$4=リスト!$B$3,$Q$4=リスト!$B$4,$Q$4=リスト!$B$5),
  IF(G17="","NG","OK"),
"-")</f>
        <v>-</v>
      </c>
      <c r="AB17" s="10" t="str">
        <f>IF($Q$4=リスト!$B$3,
  IF(L17="","NG","OK"),
"-")</f>
        <v>-</v>
      </c>
      <c r="AC17" s="10" t="str">
        <f>IF(OR($Q$4=リスト!$B$3,$Q$4=リスト!$B$4),
  IF(M17="","NG","OK"),
"-")</f>
        <v>-</v>
      </c>
      <c r="AD17" s="10" t="str">
        <f>IF(OR($Q$4=リスト!$B$3,$Q$4=リスト!$B$4,$Q$4=リスト!$B$5),
  IF(N17="","NG","OK"),
"-")</f>
        <v>-</v>
      </c>
      <c r="AE17" s="10" t="s">
        <v>36</v>
      </c>
      <c r="AF17" s="10" t="s">
        <v>36</v>
      </c>
      <c r="AG17" s="10" t="s">
        <v>36</v>
      </c>
      <c r="AH17" s="10" t="str">
        <f>IF(OR($Q$4=リスト!$B$4,$Q$4=リスト!$B$5,$Q$4=リスト!$B$6),
  IF(E17&lt;&gt;"","NG","OK"),
"-")</f>
        <v>-</v>
      </c>
      <c r="AI17" s="10" t="str">
        <f>IF(OR($Q$4=リスト!$B$5,$Q$4=リスト!$B$6),
  IF(F17&lt;&gt;"","NG","OK"),
"-")</f>
        <v>-</v>
      </c>
      <c r="AJ17" s="10" t="str">
        <f>IF($Q$4=リスト!$B$6,
  IF(G17&lt;&gt;"","NG","OK"),
"-")</f>
        <v>-</v>
      </c>
      <c r="AK17" s="10" t="str">
        <f>IF(OR($Q$4=リスト!$B$4,$Q$4=リスト!$B$5,$Q$4=リスト!$B$6),
  IF(L17&lt;&gt;"","NG","OK"),
"-")</f>
        <v>-</v>
      </c>
      <c r="AL17" s="10" t="str">
        <f>IF(OR($Q$4=リスト!$B$5,$Q$4=リスト!$B$6),
  IF(M17&lt;&gt;"","NG","OK"),
"-")</f>
        <v>-</v>
      </c>
      <c r="AM17" s="10" t="str">
        <f>IF($Q$4=リスト!$B$6,
  IF(N17&lt;&gt;"","NG","OK"),
"-")</f>
        <v>-</v>
      </c>
    </row>
    <row r="18" spans="2:39" s="1" customFormat="1" ht="36.6" customHeight="1">
      <c r="B18" s="15"/>
      <c r="C18" s="121" t="s">
        <v>198</v>
      </c>
      <c r="D18" s="121"/>
      <c r="E18" s="208"/>
      <c r="F18" s="119"/>
      <c r="G18" s="209"/>
      <c r="H18" s="129"/>
      <c r="I18" s="110"/>
      <c r="J18" s="110" t="s">
        <v>199</v>
      </c>
      <c r="K18" s="110"/>
      <c r="L18" s="203"/>
      <c r="M18" s="159"/>
      <c r="N18" s="204"/>
      <c r="P18" s="2"/>
      <c r="Q18" s="2"/>
      <c r="S18" s="10" t="str">
        <f t="shared" si="6"/>
        <v>-</v>
      </c>
      <c r="T18" s="10" t="str">
        <f t="shared" si="7"/>
        <v>-</v>
      </c>
      <c r="U18" s="10" t="str">
        <f t="shared" si="8"/>
        <v>-</v>
      </c>
      <c r="V18" s="10" t="str">
        <f t="shared" ref="V18:X18" si="13">IF(L18="", "-", IFERROR(IF(AND(ISNUMBER(L18),L18=INT(L18),L18&gt;=0,LEN(L18)&lt;=12),"OK","NG"),"NG"))</f>
        <v>-</v>
      </c>
      <c r="W18" s="10" t="str">
        <f t="shared" si="13"/>
        <v>-</v>
      </c>
      <c r="X18" s="10" t="str">
        <f t="shared" si="13"/>
        <v>-</v>
      </c>
      <c r="Y18" s="10" t="str">
        <f>IF($Q$4=リスト!$B$3,
  IF(E18="","NG","OK"),
"-")</f>
        <v>-</v>
      </c>
      <c r="Z18" s="10" t="str">
        <f>IF(OR($Q$4=リスト!$B$3,$Q$4=リスト!$B$4),
  IF(F18="","NG","OK"),
"-")</f>
        <v>-</v>
      </c>
      <c r="AA18" s="10" t="str">
        <f>IF(OR($Q$4=リスト!$B$3,$Q$4=リスト!$B$4,$Q$4=リスト!$B$5),
  IF(G18="","NG","OK"),
"-")</f>
        <v>-</v>
      </c>
      <c r="AB18" s="10" t="str">
        <f>IF($Q$4=リスト!$B$3,
  IF(L18="","NG","OK"),
"-")</f>
        <v>-</v>
      </c>
      <c r="AC18" s="10" t="str">
        <f>IF(OR($Q$4=リスト!$B$3,$Q$4=リスト!$B$4),
  IF(M18="","NG","OK"),
"-")</f>
        <v>-</v>
      </c>
      <c r="AD18" s="10" t="str">
        <f>IF(OR($Q$4=リスト!$B$3,$Q$4=リスト!$B$4,$Q$4=リスト!$B$5),
  IF(N18="","NG","OK"),
"-")</f>
        <v>-</v>
      </c>
      <c r="AE18" s="10" t="s">
        <v>36</v>
      </c>
      <c r="AF18" s="10" t="s">
        <v>36</v>
      </c>
      <c r="AG18" s="10" t="s">
        <v>36</v>
      </c>
      <c r="AH18" s="10" t="str">
        <f>IF(OR($Q$4=リスト!$B$4,$Q$4=リスト!$B$5,$Q$4=リスト!$B$6),
  IF(E18&lt;&gt;"","NG","OK"),
"-")</f>
        <v>-</v>
      </c>
      <c r="AI18" s="10" t="str">
        <f>IF(OR($Q$4=リスト!$B$5,$Q$4=リスト!$B$6),
  IF(F18&lt;&gt;"","NG","OK"),
"-")</f>
        <v>-</v>
      </c>
      <c r="AJ18" s="10" t="str">
        <f>IF($Q$4=リスト!$B$6,
  IF(G18&lt;&gt;"","NG","OK"),
"-")</f>
        <v>-</v>
      </c>
      <c r="AK18" s="10" t="str">
        <f>IF(OR($Q$4=リスト!$B$4,$Q$4=リスト!$B$5,$Q$4=リスト!$B$6),
  IF(L18&lt;&gt;"","NG","OK"),
"-")</f>
        <v>-</v>
      </c>
      <c r="AL18" s="10" t="str">
        <f>IF(OR($Q$4=リスト!$B$5,$Q$4=リスト!$B$6),
  IF(M18&lt;&gt;"","NG","OK"),
"-")</f>
        <v>-</v>
      </c>
      <c r="AM18" s="10" t="str">
        <f>IF($Q$4=リスト!$B$6,
  IF(N18&lt;&gt;"","NG","OK"),
"-")</f>
        <v>-</v>
      </c>
    </row>
    <row r="19" spans="2:39" s="1" customFormat="1" ht="36.6" customHeight="1" thickBot="1">
      <c r="B19" s="15" t="s">
        <v>200</v>
      </c>
      <c r="C19" s="105"/>
      <c r="D19" s="105"/>
      <c r="E19" s="210"/>
      <c r="F19" s="211"/>
      <c r="G19" s="212"/>
      <c r="I19" s="109"/>
      <c r="J19" s="110" t="s">
        <v>201</v>
      </c>
      <c r="K19" s="110"/>
      <c r="L19" s="203"/>
      <c r="M19" s="159"/>
      <c r="N19" s="204"/>
      <c r="P19" s="2"/>
      <c r="Q19" s="2"/>
      <c r="S19" s="10" t="str">
        <f t="shared" si="6"/>
        <v>-</v>
      </c>
      <c r="T19" s="10" t="str">
        <f t="shared" si="7"/>
        <v>-</v>
      </c>
      <c r="U19" s="10" t="str">
        <f t="shared" si="8"/>
        <v>-</v>
      </c>
      <c r="V19" s="10" t="str">
        <f t="shared" ref="V19:X21" si="14">IF(L19="", "-", IFERROR(IF(AND(ISNUMBER(L19),L19=INT(L19),LEN(ABS(L19))&lt;=12),"OK","NG"),"NG"))</f>
        <v>-</v>
      </c>
      <c r="W19" s="10" t="str">
        <f t="shared" si="14"/>
        <v>-</v>
      </c>
      <c r="X19" s="10" t="str">
        <f t="shared" si="14"/>
        <v>-</v>
      </c>
      <c r="Y19" s="10" t="str">
        <f>IF($Q$4=リスト!$B$3,
  IF(E19="","NG","OK"),
"-")</f>
        <v>-</v>
      </c>
      <c r="Z19" s="10" t="str">
        <f>IF(OR($Q$4=リスト!$B$3,$Q$4=リスト!$B$4),
  IF(F19="","NG","OK"),
"-")</f>
        <v>-</v>
      </c>
      <c r="AA19" s="10" t="str">
        <f>IF(OR($Q$4=リスト!$B$3,$Q$4=リスト!$B$4,$Q$4=リスト!$B$5),
  IF(G19="","NG","OK"),
"-")</f>
        <v>-</v>
      </c>
      <c r="AB19" s="10" t="str">
        <f>IF($Q$4=リスト!$B$3,
  IF(L19="","NG","OK"),
"-")</f>
        <v>-</v>
      </c>
      <c r="AC19" s="10" t="str">
        <f>IF(OR($Q$4=リスト!$B$3,$Q$4=リスト!$B$4),
  IF(M19="","NG","OK"),
"-")</f>
        <v>-</v>
      </c>
      <c r="AD19" s="10" t="str">
        <f>IF(OR($Q$4=リスト!$B$3,$Q$4=リスト!$B$4,$Q$4=リスト!$B$5),
  IF(N19="","NG","OK"),
"-")</f>
        <v>-</v>
      </c>
      <c r="AE19" s="10" t="s">
        <v>36</v>
      </c>
      <c r="AF19" s="10" t="s">
        <v>36</v>
      </c>
      <c r="AG19" s="10" t="s">
        <v>36</v>
      </c>
      <c r="AH19" s="10" t="str">
        <f>IF(OR($Q$4=リスト!$B$4,$Q$4=リスト!$B$5,$Q$4=リスト!$B$6),
  IF(E19&lt;&gt;"","NG","OK"),
"-")</f>
        <v>-</v>
      </c>
      <c r="AI19" s="10" t="str">
        <f>IF(OR($Q$4=リスト!$B$5,$Q$4=リスト!$B$6),
  IF(F19&lt;&gt;"","NG","OK"),
"-")</f>
        <v>-</v>
      </c>
      <c r="AJ19" s="10" t="str">
        <f>IF($Q$4=リスト!$B$6,
  IF(G19&lt;&gt;"","NG","OK"),
"-")</f>
        <v>-</v>
      </c>
      <c r="AK19" s="10" t="str">
        <f>IF(OR($Q$4=リスト!$B$4,$Q$4=リスト!$B$5,$Q$4=リスト!$B$6),
  IF(L19&lt;&gt;"","NG","OK"),
"-")</f>
        <v>-</v>
      </c>
      <c r="AL19" s="10" t="str">
        <f>IF(OR($Q$4=リスト!$B$5,$Q$4=リスト!$B$6),
  IF(M19&lt;&gt;"","NG","OK"),
"-")</f>
        <v>-</v>
      </c>
      <c r="AM19" s="10" t="str">
        <f>IF($Q$4=リスト!$B$6,
  IF(N19&lt;&gt;"","NG","OK"),
"-")</f>
        <v>-</v>
      </c>
    </row>
    <row r="20" spans="2:39" s="1" customFormat="1" ht="36.6" customHeight="1" thickTop="1" thickBot="1">
      <c r="B20" s="144"/>
      <c r="C20" s="187"/>
      <c r="D20" s="143"/>
      <c r="E20" s="347"/>
      <c r="F20" s="347"/>
      <c r="G20" s="348"/>
      <c r="I20" s="109" t="s">
        <v>202</v>
      </c>
      <c r="J20" s="109"/>
      <c r="K20" s="110"/>
      <c r="L20" s="189"/>
      <c r="M20" s="190"/>
      <c r="N20" s="191"/>
      <c r="P20" s="2"/>
      <c r="Q20" s="2"/>
      <c r="S20" s="10" t="s">
        <v>36</v>
      </c>
      <c r="T20" s="10" t="s">
        <v>36</v>
      </c>
      <c r="U20" s="10" t="s">
        <v>36</v>
      </c>
      <c r="V20" s="10" t="str">
        <f t="shared" si="14"/>
        <v>-</v>
      </c>
      <c r="W20" s="10" t="str">
        <f t="shared" si="14"/>
        <v>-</v>
      </c>
      <c r="X20" s="10" t="str">
        <f t="shared" si="14"/>
        <v>-</v>
      </c>
      <c r="Y20" s="10" t="s">
        <v>36</v>
      </c>
      <c r="Z20" s="10" t="s">
        <v>36</v>
      </c>
      <c r="AA20" s="10" t="s">
        <v>36</v>
      </c>
      <c r="AB20" s="10" t="str">
        <f>IF($Q$4=リスト!$B$3,
  IF(L20="","NG","OK"),
"-")</f>
        <v>-</v>
      </c>
      <c r="AC20" s="10" t="str">
        <f>IF(OR($Q$4=リスト!$B$3,$Q$4=リスト!$B$4),
  IF(M20="","NG","OK"),
"-")</f>
        <v>-</v>
      </c>
      <c r="AD20" s="10" t="str">
        <f>IF(OR($Q$4=リスト!$B$3,$Q$4=リスト!$B$4,$Q$4=リスト!$B$5),
  IF(N20="","NG","OK"),
"-")</f>
        <v>-</v>
      </c>
      <c r="AE20" s="10" t="s">
        <v>36</v>
      </c>
      <c r="AF20" s="10" t="s">
        <v>36</v>
      </c>
      <c r="AG20" s="10" t="s">
        <v>36</v>
      </c>
      <c r="AH20" s="10" t="s">
        <v>36</v>
      </c>
      <c r="AI20" s="10" t="s">
        <v>36</v>
      </c>
      <c r="AJ20" s="10" t="s">
        <v>36</v>
      </c>
      <c r="AK20" s="10" t="str">
        <f>IF(OR($Q$4=リスト!$B$4,$Q$4=リスト!$B$5,$Q$4=リスト!$B$6),
  IF(L20&lt;&gt;"","NG","OK"),
"-")</f>
        <v>-</v>
      </c>
      <c r="AL20" s="10" t="str">
        <f>IF(OR($Q$4=リスト!$B$5,$Q$4=リスト!$B$6),
  IF(M20&lt;&gt;"","NG","OK"),
"-")</f>
        <v>-</v>
      </c>
      <c r="AM20" s="10" t="str">
        <f>IF($Q$4=リスト!$B$6,
  IF(N20&lt;&gt;"","NG","OK"),
"-")</f>
        <v>-</v>
      </c>
    </row>
    <row r="21" spans="2:39" s="1" customFormat="1" ht="39" customHeight="1" thickTop="1">
      <c r="B21" s="144"/>
      <c r="C21" s="187"/>
      <c r="D21" s="143"/>
      <c r="E21" s="347"/>
      <c r="F21" s="347"/>
      <c r="G21" s="348"/>
      <c r="H21" s="129"/>
      <c r="I21" s="109" t="s">
        <v>203</v>
      </c>
      <c r="J21" s="109"/>
      <c r="K21" s="110"/>
      <c r="L21" s="405">
        <f>SUM(L17,L20)</f>
        <v>0</v>
      </c>
      <c r="M21" s="177">
        <f>SUM(M17,M20)</f>
        <v>0</v>
      </c>
      <c r="N21" s="177">
        <f>SUM(N17,N20)</f>
        <v>0</v>
      </c>
      <c r="P21" s="2"/>
      <c r="Q21" s="2"/>
      <c r="S21" s="10" t="s">
        <v>36</v>
      </c>
      <c r="T21" s="10" t="s">
        <v>36</v>
      </c>
      <c r="U21" s="10" t="s">
        <v>36</v>
      </c>
      <c r="V21" s="10" t="str">
        <f t="shared" si="14"/>
        <v>OK</v>
      </c>
      <c r="W21" s="10" t="str">
        <f t="shared" si="14"/>
        <v>OK</v>
      </c>
      <c r="X21" s="10" t="str">
        <f t="shared" si="14"/>
        <v>OK</v>
      </c>
      <c r="Y21" s="10" t="s">
        <v>36</v>
      </c>
      <c r="Z21" s="10" t="s">
        <v>36</v>
      </c>
      <c r="AA21" s="10" t="s">
        <v>36</v>
      </c>
      <c r="AB21" s="10" t="s">
        <v>36</v>
      </c>
      <c r="AC21" s="10" t="s">
        <v>36</v>
      </c>
      <c r="AD21" s="10" t="s">
        <v>36</v>
      </c>
      <c r="AE21" s="10" t="s">
        <v>36</v>
      </c>
      <c r="AF21" s="10" t="s">
        <v>36</v>
      </c>
      <c r="AG21" s="10" t="s">
        <v>36</v>
      </c>
      <c r="AH21" s="10" t="s">
        <v>36</v>
      </c>
      <c r="AI21" s="10" t="s">
        <v>36</v>
      </c>
      <c r="AJ21" s="10" t="s">
        <v>36</v>
      </c>
      <c r="AK21" s="10" t="s">
        <v>36</v>
      </c>
      <c r="AL21" s="10" t="s">
        <v>36</v>
      </c>
      <c r="AM21" s="10" t="s">
        <v>36</v>
      </c>
    </row>
    <row r="22" spans="2:39" s="1" customFormat="1" ht="36.6" customHeight="1">
      <c r="B22" s="122" t="s">
        <v>204</v>
      </c>
      <c r="C22" s="188"/>
      <c r="D22" s="123"/>
      <c r="E22" s="124">
        <f>SUM(E5,E11,E19)</f>
        <v>0</v>
      </c>
      <c r="F22" s="124">
        <f>SUM(F5,F11,F19)</f>
        <v>0</v>
      </c>
      <c r="G22" s="124">
        <f>SUM(G5,G11,G19)</f>
        <v>0</v>
      </c>
      <c r="H22" s="129"/>
      <c r="I22" s="125" t="s">
        <v>205</v>
      </c>
      <c r="J22" s="126"/>
      <c r="K22" s="126"/>
      <c r="L22" s="124">
        <f>SUM(L15,L21)</f>
        <v>0</v>
      </c>
      <c r="M22" s="124">
        <f>SUM(M15,M21)</f>
        <v>0</v>
      </c>
      <c r="N22" s="124">
        <f>SUM(N15,N21)</f>
        <v>0</v>
      </c>
      <c r="P22" s="2"/>
      <c r="Q22" s="2"/>
      <c r="S22" s="10" t="str">
        <f>IF(E22="", "-", IFERROR(IF(AND(ISNUMBER(E22),E22=INT(E22),E22&gt;=0,LEN(E22)&lt;=12),"OK","NG"),"NG"))</f>
        <v>OK</v>
      </c>
      <c r="T22" s="10" t="str">
        <f>IF(F22="", "-", IFERROR(IF(AND(ISNUMBER(F22),F22=INT(F22),F22&gt;=0,LEN(F22)&lt;=12),"OK","NG"),"NG"))</f>
        <v>OK</v>
      </c>
      <c r="U22" s="10" t="str">
        <f>IF(G22="", "-", IFERROR(IF(AND(ISNUMBER(G22),G22=INT(G22),G22&gt;=0,LEN(G22)&lt;=12),"OK","NG"),"NG"))</f>
        <v>OK</v>
      </c>
      <c r="V22" s="10" t="str">
        <f t="shared" ref="V22:X22" si="15">IF(L22="", "-", IFERROR(IF(AND(ISNUMBER(L22),L22=INT(L22),L22&gt;=0,LEN(L22)&lt;=12),"OK","NG"),"NG"))</f>
        <v>OK</v>
      </c>
      <c r="W22" s="10" t="str">
        <f t="shared" si="15"/>
        <v>OK</v>
      </c>
      <c r="X22" s="10" t="str">
        <f t="shared" si="15"/>
        <v>OK</v>
      </c>
      <c r="Y22" s="10" t="s">
        <v>36</v>
      </c>
      <c r="Z22" s="10" t="s">
        <v>36</v>
      </c>
      <c r="AA22" s="10" t="s">
        <v>36</v>
      </c>
      <c r="AB22" s="10" t="s">
        <v>36</v>
      </c>
      <c r="AC22" s="10" t="s">
        <v>36</v>
      </c>
      <c r="AD22" s="10" t="s">
        <v>36</v>
      </c>
      <c r="AE22" s="10" t="str">
        <f>IF(E22&lt;&gt;L22,"NG","OK")</f>
        <v>OK</v>
      </c>
      <c r="AF22" s="10" t="str">
        <f>IF(F22&lt;&gt;M22,"NG","OK")</f>
        <v>OK</v>
      </c>
      <c r="AG22" s="10" t="str">
        <f>IF(G22&lt;&gt;N22,"NG","OK")</f>
        <v>OK</v>
      </c>
      <c r="AH22" s="10" t="s">
        <v>36</v>
      </c>
      <c r="AI22" s="10" t="s">
        <v>36</v>
      </c>
      <c r="AJ22" s="10" t="s">
        <v>36</v>
      </c>
      <c r="AK22" s="10" t="s">
        <v>36</v>
      </c>
      <c r="AL22" s="10" t="s">
        <v>36</v>
      </c>
      <c r="AM22" s="10" t="s">
        <v>36</v>
      </c>
    </row>
    <row r="23" spans="2:39">
      <c r="AE23" s="1"/>
      <c r="AF23" s="1"/>
      <c r="AG23" s="1"/>
    </row>
    <row r="24" spans="2:39">
      <c r="B24" s="157" t="s">
        <v>206</v>
      </c>
      <c r="D24" s="157" t="s">
        <v>207</v>
      </c>
    </row>
    <row r="25" spans="2:39">
      <c r="B25" s="157" t="s">
        <v>208</v>
      </c>
      <c r="D25" s="157" t="s">
        <v>209</v>
      </c>
    </row>
  </sheetData>
  <sheetProtection algorithmName="SHA-512" hashValue="6eOW+iFpmUpPkVC6ntTFJNAOoZ1d+X6DtDMsnfAglVHCtJJu+3VTwPcfiO4Ppigpfv4Zl/M1cWfkrsLlUVtAzA==" saltValue="EK/Ligz1jZCwEYqKXsVJdg==" spinCount="100000" sheet="1" objects="1" scenarios="1" selectLockedCells="1"/>
  <mergeCells count="1">
    <mergeCell ref="P8:Q8"/>
  </mergeCells>
  <phoneticPr fontId="4"/>
  <conditionalFormatting sqref="E22:G22">
    <cfRule type="expression" dxfId="26" priority="11">
      <formula>E22&lt;&gt;L22</formula>
    </cfRule>
  </conditionalFormatting>
  <conditionalFormatting sqref="L22:N22">
    <cfRule type="expression" dxfId="25" priority="7">
      <formula>E22&lt;&gt;L22</formula>
    </cfRule>
  </conditionalFormatting>
  <conditionalFormatting sqref="Q7">
    <cfRule type="expression" dxfId="24" priority="5">
      <formula>$Q$7="NG"</formula>
    </cfRule>
  </conditionalFormatting>
  <pageMargins left="0.7" right="0.7" top="0.75" bottom="0.75" header="0.3" footer="0.3"/>
  <pageSetup paperSize="8" scale="48" orientation="landscape" r:id="rId1"/>
  <extLst>
    <ext xmlns:x14="http://schemas.microsoft.com/office/spreadsheetml/2009/9/main" uri="{78C0D931-6437-407d-A8EE-F0AAD7539E65}">
      <x14:conditionalFormattings>
        <x14:conditionalFormatting xmlns:xm="http://schemas.microsoft.com/office/excel/2006/main">
          <x14:cfRule type="expression" priority="1" id="{9F64D3AC-838F-47B8-AA02-98C22F6A3E87}">
            <xm:f>$Q$4=リスト!$B$4</xm:f>
            <x14:dxf>
              <font>
                <color auto="1"/>
              </font>
              <fill>
                <patternFill>
                  <bgColor theme="0" tint="-0.14996795556505021"/>
                </patternFill>
              </fill>
            </x14:dxf>
          </x14:cfRule>
          <xm:sqref>E6:E10 L6:L13 E12:E19 L17:L20</xm:sqref>
        </x14:conditionalFormatting>
        <x14:conditionalFormatting xmlns:xm="http://schemas.microsoft.com/office/excel/2006/main">
          <x14:cfRule type="expression" priority="2" id="{E7599F31-6614-4E3C-B733-044B31CC479A}">
            <xm:f>$Q$4=リスト!$B$5</xm:f>
            <x14:dxf>
              <font>
                <color auto="1"/>
              </font>
              <fill>
                <patternFill>
                  <bgColor theme="0" tint="-0.14996795556505021"/>
                </patternFill>
              </fill>
            </x14:dxf>
          </x14:cfRule>
          <xm:sqref>E6:F10 L6:M13 E12:F19 L17:M20</xm:sqref>
        </x14:conditionalFormatting>
        <x14:conditionalFormatting xmlns:xm="http://schemas.microsoft.com/office/excel/2006/main">
          <x14:cfRule type="expression" priority="3" id="{ECF26DFC-99DF-4C23-B549-CCC544454BC8}">
            <xm:f>$Q$4=リスト!$B$6</xm:f>
            <x14:dxf>
              <font>
                <color auto="1"/>
              </font>
              <fill>
                <patternFill>
                  <bgColor theme="0" tint="-0.14996795556505021"/>
                </patternFill>
              </fill>
            </x14:dxf>
          </x14:cfRule>
          <xm:sqref>E6:G10 L6:N13 E12:G19 L17:N20</xm:sqref>
        </x14:conditionalFormatting>
        <x14:conditionalFormatting xmlns:xm="http://schemas.microsoft.com/office/excel/2006/main">
          <x14:cfRule type="expression" priority="4" id="{D2FDD363-0528-4A45-A953-321DD108E564}">
            <xm:f>AND(OR($Q$3=リスト!$A$3,$Q$3=リスト!$A$5),$Q$4=リスト!$B$6)</xm:f>
            <x14:dxf>
              <font>
                <color auto="1"/>
              </font>
              <fill>
                <patternFill>
                  <bgColor theme="0" tint="-0.14996795556505021"/>
                </patternFill>
              </fill>
            </x14:dxf>
          </x14:cfRule>
          <xm:sqref>Q5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5E2F4300-CEC9-4033-AFBE-55200B4B0DDE}">
          <x14:formula1>
            <xm:f>リスト!$A$3:$A$5</xm:f>
          </x14:formula1>
          <xm:sqref>Q3</xm:sqref>
        </x14:dataValidation>
        <x14:dataValidation type="list" allowBlank="1" showInputMessage="1" showErrorMessage="1" xr:uid="{AA0FF1E5-D74A-4AAB-AB9D-EE6C7F5DC177}">
          <x14:formula1>
            <xm:f>IF($Q$3="","",IF($Q$3=リスト!$A$4,リスト!$B$3:$B$5,リスト!$B$3:$B$6))</xm:f>
          </x14:formula1>
          <xm:sqref>Q4</xm:sqref>
        </x14:dataValidation>
        <x14:dataValidation type="list" allowBlank="1" showInputMessage="1" showErrorMessage="1" xr:uid="{C0CB3CF3-7E1E-4A21-80BA-BE158876AA0E}">
          <x14:formula1>
            <xm:f>IF(AND(OR($Q$3=リスト!$A$3,$Q$3=リスト!$A$5),$Q$4=リスト!$B$6),"",リスト!$C$3:$C$14)</xm:f>
          </x14:formula1>
          <xm:sqref>Q5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0E57D-6350-4E39-98DD-FAA1A29A5458}">
  <sheetPr>
    <pageSetUpPr fitToPage="1"/>
  </sheetPr>
  <dimension ref="A1:AA106"/>
  <sheetViews>
    <sheetView showGridLines="0" zoomScaleNormal="100" zoomScaleSheetLayoutView="51" workbookViewId="0">
      <pane xSplit="4" ySplit="3" topLeftCell="E4" activePane="bottomRight" state="frozen"/>
      <selection pane="bottomRight" activeCell="E3" sqref="E3"/>
      <selection pane="bottomLeft" activeCell="A4" sqref="A4"/>
      <selection pane="topRight" activeCell="E1" sqref="E1"/>
    </sheetView>
  </sheetViews>
  <sheetFormatPr defaultColWidth="7.33203125" defaultRowHeight="15.75"/>
  <cols>
    <col min="1" max="1" width="3.21875" style="129" customWidth="1"/>
    <col min="2" max="3" width="3.5546875" style="129" customWidth="1"/>
    <col min="4" max="4" width="52.5546875" style="129" customWidth="1"/>
    <col min="5" max="14" width="22.33203125" style="129" customWidth="1"/>
    <col min="15" max="15" width="3.21875" style="129" customWidth="1"/>
    <col min="16" max="16" width="30.6640625" style="129" customWidth="1"/>
    <col min="17" max="17" width="30" style="129" customWidth="1"/>
    <col min="18" max="18" width="3.21875" style="129" customWidth="1"/>
    <col min="19" max="16381" width="7.33203125" style="129"/>
    <col min="16382" max="16382" width="7.33203125" style="129" bestFit="1"/>
    <col min="16383" max="16384" width="7.33203125" style="129"/>
  </cols>
  <sheetData>
    <row r="1" spans="1:27" ht="16.5">
      <c r="A1" s="201"/>
      <c r="D1" s="128"/>
      <c r="N1" s="130"/>
    </row>
    <row r="2" spans="1:27" ht="46.5" customHeight="1" thickBot="1">
      <c r="D2" s="127"/>
      <c r="E2" s="155" t="s">
        <v>165</v>
      </c>
      <c r="F2" s="155" t="s">
        <v>210</v>
      </c>
      <c r="G2" s="104" t="s">
        <v>211</v>
      </c>
      <c r="H2" s="104" t="s">
        <v>212</v>
      </c>
      <c r="I2" s="155" t="s">
        <v>213</v>
      </c>
      <c r="J2" s="156" t="s">
        <v>214</v>
      </c>
      <c r="K2" s="156" t="s">
        <v>215</v>
      </c>
      <c r="L2" s="156" t="s">
        <v>216</v>
      </c>
      <c r="M2" s="156" t="s">
        <v>217</v>
      </c>
      <c r="N2" s="156" t="s">
        <v>218</v>
      </c>
      <c r="P2" s="11" t="s">
        <v>166</v>
      </c>
      <c r="Q2" s="353" t="str">
        <f>IF(BS貸借対照表!$Q$3="","",BS貸借対照表!$Q$3)</f>
        <v/>
      </c>
      <c r="S2" s="9" t="s">
        <v>219</v>
      </c>
      <c r="T2" s="9"/>
      <c r="U2" s="9"/>
      <c r="V2" s="9"/>
      <c r="W2" s="9" t="s">
        <v>220</v>
      </c>
      <c r="X2" s="9"/>
      <c r="Y2" s="9"/>
      <c r="Z2" s="9"/>
      <c r="AA2" s="9" t="s">
        <v>221</v>
      </c>
    </row>
    <row r="3" spans="1:27" ht="46.5" customHeight="1" thickTop="1" thickBot="1">
      <c r="B3" s="158" t="s">
        <v>222</v>
      </c>
      <c r="D3" s="418"/>
      <c r="E3" s="432"/>
      <c r="F3" s="420"/>
      <c r="G3" s="420"/>
      <c r="H3" s="420"/>
      <c r="I3" s="160"/>
      <c r="J3" s="3" t="str">
        <f>IF($I$3&lt;&gt;"",EDATE($I$3,12),"")</f>
        <v/>
      </c>
      <c r="K3" s="4" t="str">
        <f>IF($I$3&lt;&gt;"",EDATE($I$3,24),"")</f>
        <v/>
      </c>
      <c r="L3" s="4" t="str">
        <f>IF($I$3&lt;&gt;"",EDATE($I$3,36),"")</f>
        <v/>
      </c>
      <c r="M3" s="4" t="str">
        <f>IF($I$3&lt;&gt;"",EDATE($I$3,48),"")</f>
        <v/>
      </c>
      <c r="N3" s="4" t="str">
        <f>IF($I$3&lt;&gt;"",EDATE($I$3,60),"")</f>
        <v/>
      </c>
      <c r="P3" s="11" t="s">
        <v>169</v>
      </c>
      <c r="Q3" s="322" t="str">
        <f>IF(BS貸借対照表!$Q$4="","",BS貸借対照表!$Q$4)</f>
        <v/>
      </c>
      <c r="S3" s="10" t="s">
        <v>36</v>
      </c>
      <c r="T3" s="10" t="s">
        <v>36</v>
      </c>
      <c r="U3" s="10" t="s">
        <v>36</v>
      </c>
      <c r="V3" s="10" t="s">
        <v>36</v>
      </c>
      <c r="W3" s="10" t="str">
        <f>IF($Q$3=リスト!$B$3, IF(OR($E3="", $F3="", $G3=""), "NG", "OK"),
 IF($Q$3=リスト!$B$4, IF(OR($F3="", $G3=""), "NG", "OK"),
 IF($Q$3=リスト!$B$5, IF($G3="", "NG", "OK"),
 "-")))</f>
        <v>-</v>
      </c>
      <c r="X3" s="10" t="str">
        <f>IF(H3="", "NG", "OK")</f>
        <v>NG</v>
      </c>
      <c r="Y3" s="10" t="str">
        <f>IF(I3="", "NG", "OK")</f>
        <v>NG</v>
      </c>
      <c r="Z3" s="10" t="str">
        <f>IF(OR($Q$5="", $Q$6=""), "NG", "OK")</f>
        <v>NG</v>
      </c>
      <c r="AA3" s="10" t="str">
        <f>IF($Q$3=リスト!$B$4, IF($E3&lt;&gt;"", "NG", "OK"),
 IF($Q$3=リスト!$B$5, IF(OR($E3&lt;&gt;"", $F3&lt;&gt;""), "NG", "OK"),
 IF($Q$3=リスト!$B$6, IF(OR($E3&lt;&gt;"", $F3&lt;&gt;"", $G3&lt;&gt;""), "NG", "OK"),
 "-")))</f>
        <v>-</v>
      </c>
    </row>
    <row r="4" spans="1:27" ht="46.5" customHeight="1" thickTop="1" thickBot="1">
      <c r="B4" s="151" t="s">
        <v>223</v>
      </c>
      <c r="C4" s="146"/>
      <c r="D4" s="146"/>
      <c r="E4" s="419"/>
      <c r="F4" s="419"/>
      <c r="G4" s="419"/>
      <c r="H4" s="419"/>
      <c r="I4" s="419"/>
      <c r="J4" s="349"/>
      <c r="K4" s="349"/>
      <c r="L4" s="349"/>
      <c r="M4" s="349"/>
      <c r="N4" s="350"/>
      <c r="P4" s="12" t="s">
        <v>224</v>
      </c>
      <c r="Q4" s="322" t="str">
        <f>IF(BS貸借対照表!$Q$5="","",BS貸借対照表!$Q$5)</f>
        <v/>
      </c>
      <c r="S4" s="10" t="s">
        <v>36</v>
      </c>
      <c r="T4" s="10" t="s">
        <v>36</v>
      </c>
      <c r="U4" s="10" t="s">
        <v>36</v>
      </c>
      <c r="V4" s="10" t="s">
        <v>36</v>
      </c>
      <c r="W4" s="10" t="s">
        <v>36</v>
      </c>
      <c r="X4" s="10" t="s">
        <v>225</v>
      </c>
      <c r="Y4" s="10" t="s">
        <v>225</v>
      </c>
      <c r="Z4" s="10" t="s">
        <v>36</v>
      </c>
      <c r="AA4" s="10" t="str">
        <f>IF($Q$3=リスト!$B$4, IF(COUNTA(E6,E9,E11:E12,E18,E20,E22:E23,E29:E30,E32:E33,E35,E46:E51,E56:E60)&gt;0,"NG","OK"),
 IF($Q$3=リスト!$B$5, IF(COUNTA(E6:F6,E9:F9,E11:F12,E18:F18,E20:F20,E22:F23,E29:F30,E32:F33,E35:F35,E46:F51,E56:F60)&gt;0,"NG","OK"),
 IF($Q$3=リスト!$B$6, IF(COUNTA(E6:G6,E9:G9,E11:G12,E18:G18,E20:G20,E22:G23,E29:G30,E32:G33,E35:G35,E46:G51,E56:G60)&gt;0,"NG","OK"),
 "-")))</f>
        <v>-</v>
      </c>
    </row>
    <row r="5" spans="1:27" ht="46.5" customHeight="1" thickTop="1" thickBot="1">
      <c r="B5" s="145" t="s">
        <v>226</v>
      </c>
      <c r="C5" s="147"/>
      <c r="D5" s="147"/>
      <c r="E5" s="351">
        <f t="shared" ref="E5:N5" si="0">E6+E7</f>
        <v>0</v>
      </c>
      <c r="F5" s="352">
        <f t="shared" si="0"/>
        <v>0</v>
      </c>
      <c r="G5" s="352">
        <f t="shared" si="0"/>
        <v>0</v>
      </c>
      <c r="H5" s="352">
        <f t="shared" si="0"/>
        <v>0</v>
      </c>
      <c r="I5" s="133">
        <f t="shared" si="0"/>
        <v>0</v>
      </c>
      <c r="J5" s="133">
        <f t="shared" si="0"/>
        <v>0</v>
      </c>
      <c r="K5" s="133">
        <f t="shared" si="0"/>
        <v>0</v>
      </c>
      <c r="L5" s="133">
        <f t="shared" si="0"/>
        <v>0</v>
      </c>
      <c r="M5" s="133">
        <f t="shared" si="0"/>
        <v>0</v>
      </c>
      <c r="N5" s="133">
        <f t="shared" si="0"/>
        <v>0</v>
      </c>
      <c r="P5" s="11" t="s">
        <v>227</v>
      </c>
      <c r="Q5" s="173"/>
      <c r="S5" s="10" t="str">
        <f>IF($Q$3=リスト!$B$3,
 IFERROR(IF(AND(
  ISNUMBER(E5), E5=INT(E5), E5&gt;=0, LEN(E5)&lt;=12,
  ISNUMBER(F5), F5=INT(F5), F5&gt;=0, LEN(F5)&lt;=12,
  ISNUMBER(G5), G5=INT(G5), G5&gt;=0, LEN(G5)&lt;=12),
  "OK","NG"),"NG"),
 IF($Q$3=リスト!$B$4,
 IFERROR(IF(AND(
  ISNUMBER(F5), F5=INT(F5), F5&gt;=0, LEN(F5)&lt;=12,
  ISNUMBER(G5), G5=INT(G5), G5&gt;=0, LEN(G5)&lt;=12),
  "OK","NG"),"NG"),
 IF($Q$3=リスト!$B$5,
 IFERROR(IF(AND(
  ISNUMBER(G5), G5=INT(G5), G5&gt;=0, LEN(G5)&lt;=12),
  "OK","NG"),"NG"),
 "-")))</f>
        <v>-</v>
      </c>
      <c r="T5" s="10" t="str">
        <f t="shared" ref="T5:T6" si="1">IFERROR(IF(AND(
  ISNUMBER(H5),H5=INT(H5),H5&gt;=0,LEN(H5)&lt;=12),
 "OK","NG"),"NG"
)</f>
        <v>OK</v>
      </c>
      <c r="U5" s="10" t="str">
        <f t="shared" ref="U5:U13" si="2">IFERROR(IF(AND(
  ISNUMBER(I5),I5=INT(I5),I5&gt;=0,LEN(I5)&lt;=12),
 "OK","NG"),"NG"
)</f>
        <v>OK</v>
      </c>
      <c r="V5" s="10" t="str">
        <f>IFERROR(IF($Q$5=リスト!$J$3,
 IF(AND(ISNUMBER(J5),J5=INT(J5),J5&gt;=0,LEN(J5)&lt;=12,
        ISNUMBER(K5),K5=INT(K5),K5&gt;=0,LEN(K5)&lt;=12,
        ISNUMBER(L5),L5=INT(L5),L5&gt;=0,LEN(L5)&lt;=12),
    "OK","NG"),
 IF($Q$5=リスト!$J$4,
 IF(AND(ISNUMBER(J5),J5=INT(J5),J5&gt;=0,LEN(J5)&lt;=12,
        ISNUMBER(K5),K5=INT(K5),K5&gt;=0,LEN(K5)&lt;=12,
        ISNUMBER(L5),L5=INT(L5),L5&gt;=0,LEN(L5)&lt;=12,
        ISNUMBER(M5),M5=INT(M5),M5&gt;=0,LEN(M5)&lt;=12),
    "OK","NG"),
 IF($Q$5=リスト!$J$5,
 IF(AND(ISNUMBER(J5),J5=INT(J5),J5&gt;=0,LEN(J5)&lt;=12,
        ISNUMBER(K5),K5=INT(K5),K5&gt;=0,LEN(K5)&lt;=12,
        ISNUMBER(L5),L5=INT(L5),L5&gt;=0,LEN(L5)&lt;=12,
        ISNUMBER(M5),M5=INT(M5),M5&gt;=0,LEN(M5)&lt;=12,
        ISNUMBER(N5),N5=INT(N5),N5&gt;=0,LEN(N5)&lt;=12),
    "OK","NG"),
"NG"))),"NG")</f>
        <v>NG</v>
      </c>
      <c r="W5" s="10" t="s">
        <v>225</v>
      </c>
      <c r="X5" s="10" t="s">
        <v>225</v>
      </c>
      <c r="Y5" s="10" t="s">
        <v>225</v>
      </c>
      <c r="Z5" s="10" t="s">
        <v>225</v>
      </c>
      <c r="AA5" s="10" t="str">
        <f>IF($Q$5=リスト!$J$3, IF(COUNTA(M6:N7,M9:N9,M11:N14,M18:N18,M20:N20,M22:N25,M29:N30,M46:N49,M51:N52,M56:N56)&gt;0,"NG","OK"),
 IF($Q$5=リスト!$J$4, IF(COUNTA(N6:N7,N9,N11:N14,N18,N20,N22:N25,N29:N30,N46:N49,N51:N52,N56)&gt;0,"NG","OK"),
 "-"))</f>
        <v>-</v>
      </c>
    </row>
    <row r="6" spans="1:27" ht="46.5" customHeight="1" thickTop="1" thickBot="1">
      <c r="B6" s="145"/>
      <c r="C6" s="149" t="s">
        <v>228</v>
      </c>
      <c r="D6" s="147"/>
      <c r="E6" s="171"/>
      <c r="F6" s="230"/>
      <c r="G6" s="172"/>
      <c r="H6" s="183"/>
      <c r="I6" s="161"/>
      <c r="J6" s="162"/>
      <c r="K6" s="162"/>
      <c r="L6" s="162"/>
      <c r="M6" s="162"/>
      <c r="N6" s="163"/>
      <c r="P6" s="12" t="s">
        <v>229</v>
      </c>
      <c r="Q6" s="175"/>
      <c r="S6" s="10" t="str">
        <f>IF($Q$3=リスト!$B$3,
 IFERROR(IF(AND(
  ISNUMBER(E6), E6=INT(E6), E6&gt;=0, LEN(E6)&lt;=12,
  ISNUMBER(F6), F6=INT(F6), F6&gt;=0, LEN(F6)&lt;=12,
  ISNUMBER(G6), G6=INT(G6), G6&gt;=0, LEN(G6)&lt;=12),
  "OK","NG"),"NG"),
 IF($Q$3=リスト!$B$4,
 IFERROR(IF(AND(
  ISNUMBER(F6), F6=INT(F6), F6&gt;=0, LEN(F6)&lt;=12,
  ISNUMBER(G6), G6=INT(G6), G6&gt;=0, LEN(G6)&lt;=12),
  "OK","NG"),"NG"),
 IF($Q$3=リスト!$B$5,
 IFERROR(IF(AND(
  ISNUMBER(G6), G6=INT(G6), G6&gt;=0, LEN(G6)&lt;=12),
  "OK","NG"),"NG"),
 "-")))</f>
        <v>-</v>
      </c>
      <c r="T6" s="10" t="str">
        <f t="shared" si="1"/>
        <v>NG</v>
      </c>
      <c r="U6" s="10" t="str">
        <f t="shared" si="2"/>
        <v>NG</v>
      </c>
      <c r="V6" s="10" t="str">
        <f>IFERROR(IF($Q$5=リスト!$J$3,
 IF(AND(ISNUMBER(J6),J6=INT(J6),J6&gt;=0,LEN(J6)&lt;=12,
        ISNUMBER(K6),K6=INT(K6),K6&gt;=0,LEN(K6)&lt;=12,
        ISNUMBER(L6),L6=INT(L6),L6&gt;=0,LEN(L6)&lt;=12),
    "OK","NG"),
 IF($Q$5=リスト!$J$4,
 IF(AND(ISNUMBER(J6),J6=INT(J6),J6&gt;=0,LEN(J6)&lt;=12,
        ISNUMBER(K6),K6=INT(K6),K6&gt;=0,LEN(K6)&lt;=12,
        ISNUMBER(L6),L6=INT(L6),L6&gt;=0,LEN(L6)&lt;=12,
        ISNUMBER(M6),M6=INT(M6),M6&gt;=0,LEN(M6)&lt;=12),
    "OK","NG"),
 IF($Q$5=リスト!$J$5,
 IF(AND(ISNUMBER(J6),J6=INT(J6),J6&gt;=0,LEN(J6)&lt;=12,
        ISNUMBER(K6),K6=INT(K6),K6&gt;=0,LEN(K6)&lt;=12,
        ISNUMBER(L6),L6=INT(L6),L6&gt;=0,LEN(L6)&lt;=12,
        ISNUMBER(M6),M6=INT(M6),M6&gt;=0,LEN(M6)&lt;=12,
        ISNUMBER(N6),N6=INT(N6),N6&gt;=0,LEN(N6)&lt;=12),
    "OK","NG"),
"NG"))),"NG")</f>
        <v>NG</v>
      </c>
      <c r="W6" s="10" t="str">
        <f>IF($Q$3=リスト!$B$3, IF(OR($E6="", $F6="", $G6=""), "NG", "OK"),
 IF($Q$3=リスト!$B$4, IF(OR($F6="", $G6=""), "NG", "OK"),
 IF($Q$3=リスト!$B$5, IF($G6="", "NG", "OK"),
 "-")))</f>
        <v>-</v>
      </c>
      <c r="X6" s="10" t="str">
        <f>IF(H6="", "NG", "OK")</f>
        <v>NG</v>
      </c>
      <c r="Y6" s="10" t="str">
        <f>IF(I6="", "NG", "OK")</f>
        <v>NG</v>
      </c>
      <c r="Z6" s="10" t="str">
        <f>IF($Q$5=リスト!$J$3, IF(COUNTA($J6:$L6)&lt;3, "NG", "OK"),
 IF($Q$5=リスト!$J$4, IF(COUNTA($J6:$M6)&lt;4, "NG", "OK"),
 IF($Q$5=リスト!$J$5, IF(COUNTA($J6:$N6)&lt;5, "NG", "OK"),
 "NG")))</f>
        <v>NG</v>
      </c>
      <c r="AA6" s="10" t="s">
        <v>225</v>
      </c>
    </row>
    <row r="7" spans="1:27" ht="46.5" customHeight="1" thickTop="1" thickBot="1">
      <c r="B7" s="145"/>
      <c r="C7" s="149" t="s">
        <v>230</v>
      </c>
      <c r="D7" s="149"/>
      <c r="E7" s="178"/>
      <c r="F7" s="138"/>
      <c r="G7" s="139"/>
      <c r="H7" s="195"/>
      <c r="I7" s="164"/>
      <c r="J7" s="165"/>
      <c r="K7" s="165"/>
      <c r="L7" s="165"/>
      <c r="M7" s="165"/>
      <c r="N7" s="166"/>
      <c r="S7" s="10" t="s">
        <v>36</v>
      </c>
      <c r="T7" s="10" t="s">
        <v>36</v>
      </c>
      <c r="U7" s="10" t="str">
        <f t="shared" si="2"/>
        <v>NG</v>
      </c>
      <c r="V7" s="10" t="str">
        <f>IFERROR(IF($Q$5=リスト!$J$3,
 IF(AND(ISNUMBER(J7),J7=INT(J7),J7&gt;=0,LEN(J7)&lt;=12,
        ISNUMBER(K7),K7=INT(K7),K7&gt;=0,LEN(K7)&lt;=12,
        ISNUMBER(L7),L7=INT(L7),L7&gt;=0,LEN(L7)&lt;=12),
    "OK","NG"),
 IF($Q$5=リスト!$J$4,
 IF(AND(ISNUMBER(J7),J7=INT(J7),J7&gt;=0,LEN(J7)&lt;=12,
        ISNUMBER(K7),K7=INT(K7),K7&gt;=0,LEN(K7)&lt;=12,
        ISNUMBER(L7),L7=INT(L7),L7&gt;=0,LEN(L7)&lt;=12,
        ISNUMBER(M7),M7=INT(M7),M7&gt;=0,LEN(M7)&lt;=12),
    "OK","NG"),
 IF($Q$5=リスト!$J$5,
 IF(AND(ISNUMBER(J7),J7=INT(J7),J7&gt;=0,LEN(J7)&lt;=12,
        ISNUMBER(K7),K7=INT(K7),K7&gt;=0,LEN(K7)&lt;=12,
        ISNUMBER(L7),L7=INT(L7),L7&gt;=0,LEN(L7)&lt;=12,
        ISNUMBER(M7),M7=INT(M7),M7&gt;=0,LEN(M7)&lt;=12,
        ISNUMBER(N7),N7=INT(N7),N7&gt;=0,LEN(N7)&lt;=12),
    "OK","NG"),
"NG"))),"NG")</f>
        <v>NG</v>
      </c>
      <c r="W7" s="10" t="s">
        <v>36</v>
      </c>
      <c r="X7" s="10" t="s">
        <v>225</v>
      </c>
      <c r="Y7" s="10" t="str">
        <f t="shared" ref="Y7:Y13" si="3">IF($I7="", "NG", "OK")</f>
        <v>NG</v>
      </c>
      <c r="Z7" s="10" t="str">
        <f>IF($Q$5=リスト!$J$3, IF(COUNTA($J7:$L7)&lt;3, "NG", "OK"),
 IF($Q$5=リスト!$J$4, IF(COUNTA($J7:$M7)&lt;4, "NG", "OK"),
 IF($Q$5=リスト!$J$5, IF(COUNTA($J7:$N7)&lt;5, "NG", "OK"),
 "NG")))</f>
        <v>NG</v>
      </c>
      <c r="AA7" s="10" t="s">
        <v>225</v>
      </c>
    </row>
    <row r="8" spans="1:27" ht="46.5" customHeight="1" thickTop="1" thickBot="1">
      <c r="B8" s="145" t="s">
        <v>231</v>
      </c>
      <c r="C8" s="147"/>
      <c r="D8" s="147"/>
      <c r="E8" s="351">
        <f t="shared" ref="E8:N8" si="4">E11+E13</f>
        <v>0</v>
      </c>
      <c r="F8" s="352">
        <f t="shared" si="4"/>
        <v>0</v>
      </c>
      <c r="G8" s="352">
        <f t="shared" si="4"/>
        <v>0</v>
      </c>
      <c r="H8" s="352">
        <f t="shared" si="4"/>
        <v>0</v>
      </c>
      <c r="I8" s="352">
        <f t="shared" si="4"/>
        <v>0</v>
      </c>
      <c r="J8" s="352">
        <f t="shared" si="4"/>
        <v>0</v>
      </c>
      <c r="K8" s="352">
        <f t="shared" si="4"/>
        <v>0</v>
      </c>
      <c r="L8" s="352">
        <f t="shared" si="4"/>
        <v>0</v>
      </c>
      <c r="M8" s="352">
        <f t="shared" si="4"/>
        <v>0</v>
      </c>
      <c r="N8" s="352">
        <f t="shared" si="4"/>
        <v>0</v>
      </c>
      <c r="P8" s="5" t="s">
        <v>177</v>
      </c>
      <c r="Q8" s="13" t="str">
        <f>IF(COUNTIF(S3:AA60, "NG") + COUNTIF(Q11:Q13, "NG") &gt; 0, "NG", "OK")</f>
        <v>NG</v>
      </c>
      <c r="S8" s="10" t="str">
        <f>IF($Q$3=リスト!$B$3,
 IFERROR(IF(AND(
  ISNUMBER(E8), E8=INT(E8), E8&gt;=0, LEN(E8)&lt;=12,
  ISNUMBER(F8), F8=INT(F8), F8&gt;=0, LEN(F8)&lt;=12,
  ISNUMBER(G8), G8=INT(G8), G8&gt;=0, LEN(G8)&lt;=12),
  "OK","NG"),"NG"),
 IF($Q$3=リスト!$B$4,
 IFERROR(IF(AND(
  ISNUMBER(F8), F8=INT(F8), F8&gt;=0, LEN(F8)&lt;=12,
  ISNUMBER(G8), G8=INT(G8), G8&gt;=0, LEN(G8)&lt;=12),
  "OK","NG"),"NG"),
 IF($Q$3=リスト!$B$5,
 IFERROR(IF(AND(
  ISNUMBER(G8), G8=INT(G8), G8&gt;=0, LEN(G8)&lt;=12),
  "OK","NG"),"NG"),
 "-")))</f>
        <v>-</v>
      </c>
      <c r="T8" s="10" t="str">
        <f t="shared" ref="T8" si="5">IFERROR(IF(AND(
  ISNUMBER(H8),H8=INT(H8),H8&gt;=0,LEN(H8)&lt;=12),
 "OK","NG"),"NG"
)</f>
        <v>OK</v>
      </c>
      <c r="U8" s="10" t="str">
        <f t="shared" si="2"/>
        <v>OK</v>
      </c>
      <c r="V8" s="10" t="str">
        <f>IFERROR(IF($Q$5=リスト!$J$3,
 IF(AND(ISNUMBER(J8),J8=INT(J8),J8&gt;=0,LEN(J8)&lt;=12,
        ISNUMBER(K8),K8=INT(K8),K8&gt;=0,LEN(K8)&lt;=12,
        ISNUMBER(L8),L8=INT(L8),L8&gt;=0,LEN(L8)&lt;=12),
    "OK","NG"),
 IF($Q$5=リスト!$J$4,
 IF(AND(ISNUMBER(J8),J8=INT(J8),J8&gt;=0,LEN(J8)&lt;=12,
        ISNUMBER(K8),K8=INT(K8),K8&gt;=0,LEN(K8)&lt;=12,
        ISNUMBER(L8),L8=INT(L8),L8&gt;=0,LEN(L8)&lt;=12,
        ISNUMBER(M8),M8=INT(M8),M8&gt;=0,LEN(M8)&lt;=12),
    "OK","NG"),
 IF($Q$5=リスト!$J$5,
 IF(AND(ISNUMBER(J8),J8=INT(J8),J8&gt;=0,LEN(J8)&lt;=12,
        ISNUMBER(K8),K8=INT(K8),K8&gt;=0,LEN(K8)&lt;=12,
        ISNUMBER(L8),L8=INT(L8),L8&gt;=0,LEN(L8)&lt;=12,
        ISNUMBER(M8),M8=INT(M8),M8&gt;=0,LEN(M8)&lt;=12,
        ISNUMBER(N8),N8=INT(N8),N8&gt;=0,LEN(N8)&lt;=12),
    "OK","NG"),
"NG"))),"NG")</f>
        <v>NG</v>
      </c>
      <c r="W8" s="10" t="s">
        <v>225</v>
      </c>
      <c r="X8" s="10" t="s">
        <v>225</v>
      </c>
      <c r="Y8" s="10" t="s">
        <v>225</v>
      </c>
      <c r="Z8" s="10" t="s">
        <v>225</v>
      </c>
      <c r="AA8" s="10" t="s">
        <v>225</v>
      </c>
    </row>
    <row r="9" spans="1:27" ht="46.5" customHeight="1" thickTop="1" thickBot="1">
      <c r="B9" s="145"/>
      <c r="C9" s="149" t="s">
        <v>232</v>
      </c>
      <c r="D9" s="149"/>
      <c r="E9" s="237"/>
      <c r="F9" s="230"/>
      <c r="G9" s="172"/>
      <c r="H9" s="183"/>
      <c r="I9" s="279"/>
      <c r="J9" s="279"/>
      <c r="K9" s="279"/>
      <c r="L9" s="279"/>
      <c r="M9" s="279"/>
      <c r="N9" s="280"/>
      <c r="P9" s="587" t="str">
        <f>IF($Q$8="NG","※「はじめに」シートの3.②.❻,❼をご確認の上、入力内容に誤りがないかをご確認ください。","")</f>
        <v>※「はじめに」シートの3.②.❻,❼をご確認の上、入力内容に誤りがないかをご確認ください。</v>
      </c>
      <c r="Q9" s="587"/>
      <c r="S9" s="10" t="str">
        <f>IF($Q$3=リスト!$B$3,
 IFERROR(IF(AND(
  ISNUMBER(E9), E9=INT(E9), E9&gt;=0, LEN(E9)&lt;=12,
  ISNUMBER(F9), F9=INT(F9), F9&gt;=0, LEN(F9)&lt;=12,
  ISNUMBER(G9), G9=INT(G9), G9&gt;=0, LEN(G9)&lt;=12),
  "OK","NG"),"NG"),
 IF($Q$3=リスト!$B$4,
 IFERROR(IF(AND(
  ISNUMBER(F9), F9=INT(F9), F9&gt;=0, LEN(F9)&lt;=12,
  ISNUMBER(G9), G9=INT(G9), G9&gt;=0, LEN(G9)&lt;=12),
  "OK","NG"),"NG"),
 IF($Q$3=リスト!$B$5,
 IFERROR(IF(AND(
  ISNUMBER(G9), G9=INT(G9), G9&gt;=0, LEN(G9)&lt;=12),
  "OK","NG"),"NG"),
 "-")))</f>
        <v>-</v>
      </c>
      <c r="T9" s="10" t="str">
        <f t="shared" ref="T9:T10" si="6">IFERROR(IF(AND(
  ISNUMBER(H9),H9=INT(H9),H9&gt;=0,LEN(H9)&lt;=12),
 "OK","NG"),"NG"
)</f>
        <v>NG</v>
      </c>
      <c r="U9" s="10" t="str">
        <f>IFERROR(IF(AND(
  ISNUMBER(I9),I9=INT(I9),I9&gt;=0,LEN(I9)&lt;=12),
 "OK","NG"),"NG"
)</f>
        <v>NG</v>
      </c>
      <c r="V9" s="10" t="str">
        <f>IFERROR(IF($Q$5=リスト!$J$3,
 IF(AND(ISNUMBER(J9),J9=INT(J9),J9&gt;=0,LEN(J9)&lt;=12,
        ISNUMBER(K9),K9=INT(K9),K9&gt;=0,LEN(K9)&lt;=12,
        ISNUMBER(L9),L9=INT(L9),L9&gt;=0,LEN(L9)&lt;=12),
    "OK","NG"),
 IF($Q$5=リスト!$J$4,
 IF(AND(ISNUMBER(J9),J9=INT(J9),J9&gt;=0,LEN(J9)&lt;=12,
        ISNUMBER(K9),K9=INT(K9),K9&gt;=0,LEN(K9)&lt;=12,
        ISNUMBER(L9),L9=INT(L9),L9&gt;=0,LEN(L9)&lt;=12,
        ISNUMBER(M9),M9=INT(M9),M9&gt;=0,LEN(M9)&lt;=12),
    "OK","NG"),
 IF($Q$5=リスト!$J$5,
 IF(AND(ISNUMBER(J9),J9=INT(J9),J9&gt;=0,LEN(J9)&lt;=12,
        ISNUMBER(K9),K9=INT(K9),K9&gt;=0,LEN(K9)&lt;=12,
        ISNUMBER(L9),L9=INT(L9),L9&gt;=0,LEN(L9)&lt;=12,
        ISNUMBER(M9),M9=INT(M9),M9&gt;=0,LEN(M9)&lt;=12,
        ISNUMBER(N9),N9=INT(N9),N9&gt;=0,LEN(N9)&lt;=12),
    "OK","NG"),
"NG"))),"NG")</f>
        <v>NG</v>
      </c>
      <c r="W9" s="10" t="str">
        <f>IF($Q$3=リスト!$B$3, IF(OR($E9="", $F9="", $G9=""), "NG", "OK"),
 IF($Q$3=リスト!$B$4, IF(OR($F9="", $G9=""), "NG", "OK"),
 IF($Q$3=リスト!$B$5, IF($G9="", "NG", "OK"),
 "-")))</f>
        <v>-</v>
      </c>
      <c r="X9" s="10" t="str">
        <f>IF(H9="", "NG", "OK")</f>
        <v>NG</v>
      </c>
      <c r="Y9" s="10" t="str">
        <f>IF(I9="", "NG", "OK")</f>
        <v>NG</v>
      </c>
      <c r="Z9" s="10" t="str">
        <f>IF($Q$5=リスト!$J$3, IF(COUNTA($J9:$L9)&lt;3, "NG", "OK"),
 IF($Q$5=リスト!$J$4, IF(COUNTA($J9:$M9)&lt;4, "NG", "OK"),
 IF($Q$5=リスト!$J$5, IF(COUNTA($J9:$N9)&lt;5, "NG", "OK"),
 "NG")))</f>
        <v>NG</v>
      </c>
      <c r="AA9" s="10" t="s">
        <v>225</v>
      </c>
    </row>
    <row r="10" spans="1:27" ht="46.5" customHeight="1" thickTop="1" thickBot="1">
      <c r="B10" s="145"/>
      <c r="C10" s="149" t="s">
        <v>233</v>
      </c>
      <c r="D10" s="149"/>
      <c r="E10" s="263">
        <f t="shared" ref="E10:N10" si="7">E12+E14</f>
        <v>0</v>
      </c>
      <c r="F10" s="135">
        <f t="shared" si="7"/>
        <v>0</v>
      </c>
      <c r="G10" s="135">
        <f t="shared" si="7"/>
        <v>0</v>
      </c>
      <c r="H10" s="135">
        <f t="shared" si="7"/>
        <v>0</v>
      </c>
      <c r="I10" s="135">
        <f t="shared" si="7"/>
        <v>0</v>
      </c>
      <c r="J10" s="135">
        <f t="shared" si="7"/>
        <v>0</v>
      </c>
      <c r="K10" s="135">
        <f t="shared" si="7"/>
        <v>0</v>
      </c>
      <c r="L10" s="135">
        <f t="shared" si="7"/>
        <v>0</v>
      </c>
      <c r="M10" s="135">
        <f t="shared" si="7"/>
        <v>0</v>
      </c>
      <c r="N10" s="135">
        <f t="shared" si="7"/>
        <v>0</v>
      </c>
      <c r="S10" s="10" t="str">
        <f>IF($Q$3=リスト!$B$3,
 IFERROR(IF(AND(
  ISNUMBER(E10), E10=INT(E10), E10&gt;=0, LEN(E10)&lt;=12,
  ISNUMBER(F10), F10=INT(F10), F10&gt;=0, LEN(F10)&lt;=12,
  ISNUMBER(G10), G10=INT(G10), G10&gt;=0, LEN(G10)&lt;=12),
  "OK","NG"),"NG"),
 IF($Q$3=リスト!$B$4,
 IFERROR(IF(AND(
  ISNUMBER(F10), F10=INT(F10), F10&gt;=0, LEN(F10)&lt;=12,
  ISNUMBER(G10), G10=INT(G10), G10&gt;=0, LEN(G10)&lt;=12),
  "OK","NG"),"NG"),
 IF($Q$3=リスト!$B$5,
 IFERROR(IF(AND(
  ISNUMBER(G10), G10=INT(G10), G10&gt;=0, LEN(G10)&lt;=12),
  "OK","NG"),"NG"),
 "-")))</f>
        <v>-</v>
      </c>
      <c r="T10" s="10" t="str">
        <f t="shared" si="6"/>
        <v>OK</v>
      </c>
      <c r="U10" s="10" t="str">
        <f>IFERROR(IF(AND(
  ISNUMBER(I10),I10=INT(I10),I10&gt;=0,LEN(I10)&lt;=12),
 "OK","NG"),"NG"
)</f>
        <v>OK</v>
      </c>
      <c r="V10" s="10" t="str">
        <f>IFERROR(IF($Q$5=リスト!$J$3,
 IF(AND(ISNUMBER(J10),J10=INT(J10),J10&gt;=0,LEN(J10)&lt;=12,
        ISNUMBER(K10),K10=INT(K10),K10&gt;=0,LEN(K10)&lt;=12,
        ISNUMBER(L10),L10=INT(L10),L10&gt;=0,LEN(L10)&lt;=12),
    "OK","NG"),
 IF($Q$5=リスト!$J$4,
 IF(AND(ISNUMBER(J10),J10=INT(J10),J10&gt;=0,LEN(J10)&lt;=12,
        ISNUMBER(K10),K10=INT(K10),K10&gt;=0,LEN(K10)&lt;=12,
        ISNUMBER(L10),L10=INT(L10),L10&gt;=0,LEN(L10)&lt;=12,
        ISNUMBER(M10),M10=INT(M10),M10&gt;=0,LEN(M10)&lt;=12),
    "OK","NG"),
 IF($Q$5=リスト!$J$5,
 IF(AND(ISNUMBER(J10),J10=INT(J10),J10&gt;=0,LEN(J10)&lt;=12,
        ISNUMBER(K10),K10=INT(K10),K10&gt;=0,LEN(K10)&lt;=12,
        ISNUMBER(L10),L10=INT(L10),L10&gt;=0,LEN(L10)&lt;=12,
        ISNUMBER(M10),M10=INT(M10),M10&gt;=0,LEN(M10)&lt;=12,
        ISNUMBER(N10),N10=INT(N10),N10&gt;=0,LEN(N10)&lt;=12),
    "OK","NG"),
"NG"))),"NG")</f>
        <v>NG</v>
      </c>
      <c r="W10" s="10" t="s">
        <v>225</v>
      </c>
      <c r="X10" s="10" t="s">
        <v>225</v>
      </c>
      <c r="Y10" s="10" t="s">
        <v>225</v>
      </c>
      <c r="Z10" s="10" t="s">
        <v>225</v>
      </c>
      <c r="AA10" s="10" t="s">
        <v>225</v>
      </c>
    </row>
    <row r="11" spans="1:27" ht="46.5" customHeight="1" thickTop="1">
      <c r="B11" s="145"/>
      <c r="C11" s="149" t="s">
        <v>234</v>
      </c>
      <c r="D11" s="149"/>
      <c r="E11" s="283"/>
      <c r="F11" s="239"/>
      <c r="G11" s="240"/>
      <c r="H11" s="240"/>
      <c r="I11" s="196"/>
      <c r="J11" s="162"/>
      <c r="K11" s="137"/>
      <c r="L11" s="162"/>
      <c r="M11" s="137"/>
      <c r="N11" s="163"/>
      <c r="P11" s="45" t="s">
        <v>235</v>
      </c>
      <c r="Q11" s="46" t="str">
        <f>IF(Q5="", "", IF(
    CHOOSE(MATCH(Q5, {"3年間","4年間","5年間"}, 0), L54, M54, N54) &gt;= 3.5, "OK", "NG"))</f>
        <v/>
      </c>
      <c r="S11" s="10" t="str">
        <f>IF($Q$3=リスト!$B$3,
 IFERROR(IF(AND(
  ISNUMBER(E11), E11=INT(E11), E11&gt;=0, LEN(E11)&lt;=12,
  ISNUMBER(F11), F11=INT(F11), F11&gt;=0, LEN(F11)&lt;=12,
  ISNUMBER(G11), G11=INT(G11), G11&gt;=0, LEN(G11)&lt;=12),
  "OK","NG"),"NG"),
 IF($Q$3=リスト!$B$4,
 IFERROR(IF(AND(
  ISNUMBER(F11), F11=INT(F11), F11&gt;=0, LEN(F11)&lt;=12,
  ISNUMBER(G11), G11=INT(G11), G11&gt;=0, LEN(G11)&lt;=12),
  "OK","NG"),"NG"),
 IF($Q$3=リスト!$B$5,
 IFERROR(IF(AND(
  ISNUMBER(G11), G11=INT(G11), G11&gt;=0, LEN(G11)&lt;=12),
  "OK","NG"),"NG"),
 "-")))</f>
        <v>-</v>
      </c>
      <c r="T11" s="10" t="str">
        <f t="shared" ref="T11" si="8">IFERROR(IF(AND(
  ISNUMBER(H11),H11=INT(H11),H11&gt;=0,LEN(H11)&lt;=12),
 "OK","NG"),"NG"
)</f>
        <v>NG</v>
      </c>
      <c r="U11" s="10" t="str">
        <f t="shared" si="2"/>
        <v>NG</v>
      </c>
      <c r="V11" s="10" t="str">
        <f>IFERROR(IF($Q$5=リスト!$J$3,
 IF(AND(ISNUMBER(J11),J11=INT(J11),J11&gt;=0,LEN(J11)&lt;=12,
        ISNUMBER(K11),K11=INT(K11),K11&gt;=0,LEN(K11)&lt;=12,
        ISNUMBER(L11),L11=INT(L11),L11&gt;=0,LEN(L11)&lt;=12),
    "OK","NG"),
 IF($Q$5=リスト!$J$4,
 IF(AND(ISNUMBER(J11),J11=INT(J11),J11&gt;=0,LEN(J11)&lt;=12,
        ISNUMBER(K11),K11=INT(K11),K11&gt;=0,LEN(K11)&lt;=12,
        ISNUMBER(L11),L11=INT(L11),L11&gt;=0,LEN(L11)&lt;=12,
        ISNUMBER(M11),M11=INT(M11),M11&gt;=0,LEN(M11)&lt;=12),
    "OK","NG"),
 IF($Q$5=リスト!$J$5,
 IF(AND(ISNUMBER(J11),J11=INT(J11),J11&gt;=0,LEN(J11)&lt;=12,
        ISNUMBER(K11),K11=INT(K11),K11&gt;=0,LEN(K11)&lt;=12,
        ISNUMBER(L11),L11=INT(L11),L11&gt;=0,LEN(L11)&lt;=12,
        ISNUMBER(M11),M11=INT(M11),M11&gt;=0,LEN(M11)&lt;=12,
        ISNUMBER(N11),N11=INT(N11),N11&gt;=0,LEN(N11)&lt;=12),
    "OK","NG"),
"NG"))),"NG")</f>
        <v>NG</v>
      </c>
      <c r="W11" s="10" t="str">
        <f>IF($Q$3=リスト!$B$3, IF(OR($E11="", $F11="", $G11=""), "NG", "OK"),
 IF($Q$3=リスト!$B$4, IF(OR($F11="", $G11=""), "NG", "OK"),
 IF($Q$3=リスト!$B$5, IF($G11="", "NG", "OK"),
 "-")))</f>
        <v>-</v>
      </c>
      <c r="X11" s="10" t="str">
        <f>IF(H11="", "NG", "OK")</f>
        <v>NG</v>
      </c>
      <c r="Y11" s="10" t="str">
        <f>IF(I11="", "NG", "OK")</f>
        <v>NG</v>
      </c>
      <c r="Z11" s="10" t="str">
        <f>IF($Q$5=リスト!$J$3, IF(COUNTA($J11:$L11)&lt;3, "NG", "OK"),
 IF($Q$5=リスト!$J$4, IF(COUNTA($J11:$M11)&lt;4, "NG", "OK"),
 IF($Q$5=リスト!$J$5, IF(COUNTA($J11:$N11)&lt;5, "NG", "OK"),
 "NG")))</f>
        <v>NG</v>
      </c>
      <c r="AA11" s="10" t="s">
        <v>225</v>
      </c>
    </row>
    <row r="12" spans="1:27" ht="46.5" customHeight="1" thickBot="1">
      <c r="B12" s="145"/>
      <c r="C12" s="149"/>
      <c r="D12" s="149" t="s">
        <v>236</v>
      </c>
      <c r="E12" s="235"/>
      <c r="F12" s="198"/>
      <c r="G12" s="236"/>
      <c r="H12" s="236"/>
      <c r="I12" s="275"/>
      <c r="J12" s="276"/>
      <c r="K12" s="277"/>
      <c r="L12" s="276"/>
      <c r="M12" s="277"/>
      <c r="N12" s="278"/>
      <c r="P12" s="45" t="s">
        <v>237</v>
      </c>
      <c r="Q12" s="47" t="str">
        <f>IF(Q5="", "", IF(
    CHOOSE(MATCH(Q5, {"3年間","4年間","5年間"}, 0), L44, M44, N44) &gt;= 4,
"OK", "NG"))</f>
        <v/>
      </c>
      <c r="S12" s="10" t="str">
        <f>IF($Q$3=リスト!$B$3,
 IFERROR(IF(AND(
  ISNUMBER(E12), E12=INT(E12), E12&gt;=0, LEN(E12)&lt;=12,
  ISNUMBER(F12), F12=INT(F12), F12&gt;=0, LEN(F12)&lt;=12,
  ISNUMBER(G12), G12=INT(G12), G12&gt;=0, LEN(G12)&lt;=12),
  "OK","NG"),"NG"),
 IF($Q$3=リスト!$B$4,
 IFERROR(IF(AND(
  ISNUMBER(F12), F12=INT(F12), F12&gt;=0, LEN(F12)&lt;=12,
  ISNUMBER(G12), G12=INT(G12), G12&gt;=0, LEN(G12)&lt;=12),
  "OK","NG"),"NG"),
 IF($Q$3=リスト!$B$5,
 IFERROR(IF(AND(
  ISNUMBER(G12), G12=INT(G12), G12&gt;=0, LEN(G12)&lt;=12),
  "OK","NG"),"NG"),
 "-")))</f>
        <v>-</v>
      </c>
      <c r="T12" s="10" t="str">
        <f>IFERROR(IF(AND(
  ISNUMBER(H12),H12=INT(H12),H12&gt;=0,LEN(H12)&lt;=12),
 "OK","NG"),"NG"
)</f>
        <v>NG</v>
      </c>
      <c r="U12" s="10" t="str">
        <f>IFERROR(IF(AND(
  ISNUMBER(I12),I12=INT(I12),I12&gt;=0,LEN(I12)&lt;=12),
 "OK","NG"),"NG"
)</f>
        <v>NG</v>
      </c>
      <c r="V12" s="10" t="str">
        <f>IFERROR(IF($Q$5=リスト!$J$3,
 IF(AND(ISNUMBER(J12),J12=INT(J12),J12&gt;=0,LEN(J12)&lt;=12,
        ISNUMBER(K12),K12=INT(K12),K12&gt;=0,LEN(K12)&lt;=12,
        ISNUMBER(L12),L12=INT(L12),L12&gt;=0,LEN(L12)&lt;=12),
    "OK","NG"),
 IF($Q$5=リスト!$J$4,
 IF(AND(ISNUMBER(J12),J12=INT(J12),J12&gt;=0,LEN(J12)&lt;=12,
        ISNUMBER(K12),K12=INT(K12),K12&gt;=0,LEN(K12)&lt;=12,
        ISNUMBER(L12),L12=INT(L12),L12&gt;=0,LEN(L12)&lt;=12,
        ISNUMBER(M12),M12=INT(M12),M12&gt;=0,LEN(M12)&lt;=12),
    "OK","NG"),
 IF($Q$5=リスト!$J$5,
 IF(AND(ISNUMBER(J12),J12=INT(J12),J12&gt;=0,LEN(J12)&lt;=12,
        ISNUMBER(K12),K12=INT(K12),K12&gt;=0,LEN(K12)&lt;=12,
        ISNUMBER(L12),L12=INT(L12),L12&gt;=0,LEN(L12)&lt;=12,
        ISNUMBER(M12),M12=INT(M12),M12&gt;=0,LEN(M12)&lt;=12,
        ISNUMBER(N12),N12=INT(N12),N12&gt;=0,LEN(N12)&lt;=12),
    "OK","NG"),
"NG"))),"NG")</f>
        <v>NG</v>
      </c>
      <c r="W12" s="10" t="str">
        <f>IF($Q$3=リスト!$B$3, IF(OR($E12="", $F12="", $G12=""), "NG", "OK"),
 IF($Q$3=リスト!$B$4, IF(OR($F12="", $G12=""), "NG", "OK"),
 IF($Q$3=リスト!$B$5, IF($G12="", "NG", "OK"),
 "-")))</f>
        <v>-</v>
      </c>
      <c r="X12" s="10" t="str">
        <f>IF(H12="", "NG", "OK")</f>
        <v>NG</v>
      </c>
      <c r="Y12" s="10" t="str">
        <f>IF(I12="", "NG", "OK")</f>
        <v>NG</v>
      </c>
      <c r="Z12" s="10" t="str">
        <f>IF($Q$5=リスト!$J$3, IF(COUNTA($J12:$L12)&lt;3, "NG", "OK"),
 IF($Q$5=リスト!$J$4, IF(COUNTA($J12:$M12)&lt;4, "NG", "OK"),
 IF($Q$5=リスト!$J$5, IF(COUNTA($J12:$N12)&lt;5, "NG", "OK"),
 "NG")))</f>
        <v>NG</v>
      </c>
      <c r="AA12" s="10" t="s">
        <v>225</v>
      </c>
    </row>
    <row r="13" spans="1:27" ht="46.5" customHeight="1" thickTop="1">
      <c r="B13" s="145"/>
      <c r="C13" s="149" t="s">
        <v>238</v>
      </c>
      <c r="D13" s="149"/>
      <c r="E13" s="178"/>
      <c r="F13" s="138"/>
      <c r="G13" s="139"/>
      <c r="H13" s="139"/>
      <c r="I13" s="281"/>
      <c r="J13" s="231"/>
      <c r="K13" s="231"/>
      <c r="L13" s="231"/>
      <c r="M13" s="231"/>
      <c r="N13" s="232"/>
      <c r="P13" s="199" t="s">
        <v>239</v>
      </c>
      <c r="Q13" s="46" t="str">
        <f>IF(OR(Q5="", Q6=""), "", IF(Q6=リスト!I4, "-",
IF(CHOOSE(MATCH(Q5, {"3年間","4年間","5年間"}, 0), L54, M54, N54) &gt;= 6,
  "OK", "NG"
)))</f>
        <v/>
      </c>
      <c r="S13" s="10" t="s">
        <v>225</v>
      </c>
      <c r="T13" s="10" t="s">
        <v>36</v>
      </c>
      <c r="U13" s="10" t="str">
        <f t="shared" si="2"/>
        <v>NG</v>
      </c>
      <c r="V13" s="10" t="str">
        <f>IFERROR(IF($Q$5=リスト!$J$3,
 IF(AND(ISNUMBER(J13),J13=INT(J13),J13&gt;=0,LEN(J13)&lt;=12,
        ISNUMBER(K13),K13=INT(K13),K13&gt;=0,LEN(K13)&lt;=12,
        ISNUMBER(L13),L13=INT(L13),L13&gt;=0,LEN(L13)&lt;=12),
    "OK","NG"),
 IF($Q$5=リスト!$J$4,
 IF(AND(ISNUMBER(J13),J13=INT(J13),J13&gt;=0,LEN(J13)&lt;=12,
        ISNUMBER(K13),K13=INT(K13),K13&gt;=0,LEN(K13)&lt;=12,
        ISNUMBER(L13),L13=INT(L13),L13&gt;=0,LEN(L13)&lt;=12,
        ISNUMBER(M13),M13=INT(M13),M13&gt;=0,LEN(M13)&lt;=12),
    "OK","NG"),
 IF($Q$5=リスト!$J$5,
 IF(AND(ISNUMBER(J13),J13=INT(J13),J13&gt;=0,LEN(J13)&lt;=12,
        ISNUMBER(K13),K13=INT(K13),K13&gt;=0,LEN(K13)&lt;=12,
        ISNUMBER(L13),L13=INT(L13),L13&gt;=0,LEN(L13)&lt;=12,
        ISNUMBER(M13),M13=INT(M13),M13&gt;=0,LEN(M13)&lt;=12,
        ISNUMBER(N13),N13=INT(N13),N13&gt;=0,LEN(N13)&lt;=12),
    "OK","NG"),
"NG"))),"NG")</f>
        <v>NG</v>
      </c>
      <c r="W13" s="10" t="s">
        <v>225</v>
      </c>
      <c r="X13" s="10" t="s">
        <v>225</v>
      </c>
      <c r="Y13" s="10" t="str">
        <f t="shared" si="3"/>
        <v>NG</v>
      </c>
      <c r="Z13" s="10" t="str">
        <f>IF($Q$5=リスト!$J$3, IF(COUNTA($J13:$L13)&lt;3, "NG", "OK"),
 IF($Q$5=リスト!$J$4, IF(COUNTA($J13:$M13)&lt;4, "NG", "OK"),
 IF($Q$5=リスト!$J$5, IF(COUNTA($J13:$N13)&lt;5, "NG", "OK"),
 "NG")))</f>
        <v>NG</v>
      </c>
      <c r="AA13" s="10" t="s">
        <v>225</v>
      </c>
    </row>
    <row r="14" spans="1:27" ht="46.5" customHeight="1" thickBot="1">
      <c r="B14" s="145"/>
      <c r="C14" s="149"/>
      <c r="D14" s="149" t="s">
        <v>240</v>
      </c>
      <c r="E14" s="179"/>
      <c r="F14" s="140"/>
      <c r="G14" s="141"/>
      <c r="H14" s="139"/>
      <c r="I14" s="164"/>
      <c r="J14" s="165"/>
      <c r="K14" s="165"/>
      <c r="L14" s="165"/>
      <c r="M14" s="165"/>
      <c r="N14" s="166"/>
      <c r="S14" s="10" t="s">
        <v>225</v>
      </c>
      <c r="T14" s="10" t="s">
        <v>225</v>
      </c>
      <c r="U14" s="10" t="str">
        <f>IFERROR(IF(AND(
  ISNUMBER(I14),I14=INT(I14),I14&gt;=0,LEN(I14)&lt;=12),
 "OK","NG"),"NG"
)</f>
        <v>NG</v>
      </c>
      <c r="V14" s="10" t="str">
        <f>IFERROR(IF($Q$5=リスト!$J$3,
 IF(AND(ISNUMBER(J14),J14=INT(J14),J14&gt;=0,LEN(J14)&lt;=12,
        ISNUMBER(K14),K14=INT(K14),K14&gt;=0,LEN(K14)&lt;=12,
        ISNUMBER(L14),L14=INT(L14),L14&gt;=0,LEN(L14)&lt;=12),
    "OK","NG"),
 IF($Q$5=リスト!$J$4,
 IF(AND(ISNUMBER(J14),J14=INT(J14),J14&gt;=0,LEN(J14)&lt;=12,
        ISNUMBER(K14),K14=INT(K14),K14&gt;=0,LEN(K14)&lt;=12,
        ISNUMBER(L14),L14=INT(L14),L14&gt;=0,LEN(L14)&lt;=12,
        ISNUMBER(M14),M14=INT(M14),M14&gt;=0,LEN(M14)&lt;=12),
    "OK","NG"),
 IF($Q$5=リスト!$J$5,
 IF(AND(ISNUMBER(J14),J14=INT(J14),J14&gt;=0,LEN(J14)&lt;=12,
        ISNUMBER(K14),K14=INT(K14),K14&gt;=0,LEN(K14)&lt;=12,
        ISNUMBER(L14),L14=INT(L14),L14&gt;=0,LEN(L14)&lt;=12,
        ISNUMBER(M14),M14=INT(M14),M14&gt;=0,LEN(M14)&lt;=12,
        ISNUMBER(N14),N14=INT(N14),N14&gt;=0,LEN(N14)&lt;=12),
    "OK","NG"),
"NG"))),"NG")</f>
        <v>NG</v>
      </c>
      <c r="W14" s="10" t="s">
        <v>225</v>
      </c>
      <c r="X14" s="10" t="s">
        <v>225</v>
      </c>
      <c r="Y14" s="10" t="str">
        <f>IF($I14="", "NG", "OK")</f>
        <v>NG</v>
      </c>
      <c r="Z14" s="10" t="str">
        <f>IF($Q$5=リスト!$J$3, IF(COUNTA($J14:$L14)&lt;3, "NG", "OK"),
 IF($Q$5=リスト!$J$4, IF(COUNTA($J14:$M14)&lt;4, "NG", "OK"),
 IF($Q$5=リスト!$J$5, IF(COUNTA($J14:$N14)&lt;5, "NG", "OK"),
 "NG")))</f>
        <v>NG</v>
      </c>
      <c r="AA14" s="10" t="s">
        <v>225</v>
      </c>
    </row>
    <row r="15" spans="1:27" ht="46.5" customHeight="1" thickTop="1">
      <c r="B15" s="145" t="s">
        <v>241</v>
      </c>
      <c r="C15" s="147"/>
      <c r="D15" s="147"/>
      <c r="E15" s="180">
        <f t="shared" ref="E15:N15" si="9">E5-E8</f>
        <v>0</v>
      </c>
      <c r="F15" s="133">
        <f t="shared" si="9"/>
        <v>0</v>
      </c>
      <c r="G15" s="133">
        <f t="shared" si="9"/>
        <v>0</v>
      </c>
      <c r="H15" s="133">
        <f t="shared" si="9"/>
        <v>0</v>
      </c>
      <c r="I15" s="184">
        <f t="shared" si="9"/>
        <v>0</v>
      </c>
      <c r="J15" s="184">
        <f t="shared" si="9"/>
        <v>0</v>
      </c>
      <c r="K15" s="184">
        <f t="shared" si="9"/>
        <v>0</v>
      </c>
      <c r="L15" s="184">
        <f t="shared" si="9"/>
        <v>0</v>
      </c>
      <c r="M15" s="184">
        <f t="shared" si="9"/>
        <v>0</v>
      </c>
      <c r="N15" s="184">
        <f t="shared" si="9"/>
        <v>0</v>
      </c>
      <c r="P15" s="88" t="s">
        <v>242</v>
      </c>
      <c r="Q15" s="17" t="str">
        <f>IF($Q$5="","",
   IF($Q$5=リスト!$J$3, L44,
   IF($Q$5=リスト!$J$4, M44,
   IF($Q$5=リスト!$J$5, N44,
 ""))))</f>
        <v/>
      </c>
      <c r="S15" s="10" t="str">
        <f>IF($Q$3=リスト!$B$3,
 IFERROR(IF(AND(
  ISNUMBER(E15), E15=INT(E15), LEN(ABS(E15))&lt;=12,
  ISNUMBER(F15), F15=INT(F15), LEN(ABS(F15))&lt;=12,
  ISNUMBER(G15), G15=INT(G15), LEN(ABS(G15))&lt;=12),
  "OK","NG"),"NG"),
 IF($Q$3=リスト!$B$4,
 IFERROR(IF(AND(
  ISNUMBER(F15), F15=INT(F15), LEN(ABS(F15))&lt;=12,
  ISNUMBER(G15), G15=INT(G15), LEN(ABS(G15))&lt;=12),
  "OK","NG"),"NG"),
 IF($Q$3=リスト!$B$5,
 IFERROR(IF(AND(
  ISNUMBER(G15), G15=INT(G15), LEN(ABS(G15))&lt;=12),
  "OK","NG"),"NG"),
 "-")))</f>
        <v>-</v>
      </c>
      <c r="T15" s="10" t="str">
        <f t="shared" ref="T15:U15" si="10">IFERROR(IF(AND(
  ISNUMBER(H15),H15=INT(H15),LEN(ABS(H15))&lt;=12),
 "OK","NG"),"NG"
)</f>
        <v>OK</v>
      </c>
      <c r="U15" s="10" t="str">
        <f t="shared" si="10"/>
        <v>OK</v>
      </c>
      <c r="V15" s="10" t="str">
        <f>IFERROR(IF($Q$5=リスト!$J$3,
 IF(AND(ISNUMBER(J15),J15=INT(J15),LEN(ABS(J15))&lt;=12,
        ISNUMBER(K15),K15=INT(K15),LEN(ABS(K15))&lt;=12,
        ISNUMBER(L15),L15=INT(L15),LEN(ABS(L15))&lt;=12),
    "OK","NG"),
 IF($Q$5=リスト!$J$4,
 IF(AND(ISNUMBER(J15),J15=INT(J15),LEN(ABS(J15))&lt;=12,
        ISNUMBER(K15),K15=INT(K15),LEN(ABS(K15))&lt;=12,
        ISNUMBER(L15),L15=INT(L15),LEN(ABS(L15))&lt;=12,
        ISNUMBER(M15),M15=INT(M15),LEN(ABS(M15))&lt;=12),
    "OK","NG"),
 IF($Q$5=リスト!$J$5,
 IF(AND(ISNUMBER(J15),J15=INT(J15),LEN(ABS(J15))&lt;=12,
        ISNUMBER(K15),K15=INT(K15),LEN(ABS(K15))&lt;=12,
        ISNUMBER(L15),L15=INT(L15),LEN(ABS(L15))&lt;=12,
        ISNUMBER(M15),M15=INT(M15),LEN(ABS(M15))&lt;=12,
        ISNUMBER(N15),N15=INT(N15),LEN(ABS(N15))&lt;=12),
    "OK","NG"),
"NG"))),"NG")</f>
        <v>NG</v>
      </c>
      <c r="W15" s="10" t="s">
        <v>36</v>
      </c>
      <c r="X15" s="10" t="s">
        <v>225</v>
      </c>
      <c r="Y15" s="10" t="s">
        <v>225</v>
      </c>
      <c r="Z15" s="10" t="s">
        <v>225</v>
      </c>
      <c r="AA15" s="10" t="s">
        <v>225</v>
      </c>
    </row>
    <row r="16" spans="1:27" ht="46.5" customHeight="1">
      <c r="B16" s="145"/>
      <c r="C16" s="149" t="s">
        <v>243</v>
      </c>
      <c r="D16" s="147"/>
      <c r="E16" s="265"/>
      <c r="F16" s="265"/>
      <c r="G16" s="265"/>
      <c r="H16" s="265"/>
      <c r="I16" s="135">
        <f t="shared" ref="I16:N16" si="11">I7-I13</f>
        <v>0</v>
      </c>
      <c r="J16" s="135">
        <f t="shared" si="11"/>
        <v>0</v>
      </c>
      <c r="K16" s="135">
        <f t="shared" si="11"/>
        <v>0</v>
      </c>
      <c r="L16" s="135">
        <f t="shared" si="11"/>
        <v>0</v>
      </c>
      <c r="M16" s="135">
        <f t="shared" si="11"/>
        <v>0</v>
      </c>
      <c r="N16" s="135">
        <f t="shared" si="11"/>
        <v>0</v>
      </c>
      <c r="P16" s="88" t="s">
        <v>244</v>
      </c>
      <c r="Q16" s="17" t="str">
        <f>IF($Q$3=リスト!$B$6,"-",
 IF(AND($Q$3=リスト!$B$5,COUNTIF(リスト!$C$4:$C$14,$Q$4)&gt;0),"-",
 IFERROR(ROUNDDOWN((($I$53/$G$53)^(1/ROUND(((YEAR($I$3)-YEAR($G$3))*12+MONTH($I$3)-MONTH($G$3))/12,0))-1)*100,1),"-")))</f>
        <v>-</v>
      </c>
      <c r="S16" s="10" t="s">
        <v>225</v>
      </c>
      <c r="T16" s="10" t="s">
        <v>225</v>
      </c>
      <c r="U16" s="10" t="str">
        <f t="shared" ref="U16" si="12">IFERROR(IF(AND(
  ISNUMBER(I16),I16=INT(I16),LEN(ABS(I16))&lt;=12),
 "OK","NG"),"NG"
)</f>
        <v>OK</v>
      </c>
      <c r="V16" s="10" t="str">
        <f>IFERROR(IF($Q$5=リスト!$J$3,
 IF(AND(ISNUMBER(J16),J16=INT(J16),LEN(ABS(J16))&lt;=12,
        ISNUMBER(K16),K16=INT(K16),LEN(ABS(K16))&lt;=12,
        ISNUMBER(L16),L16=INT(L16),LEN(ABS(L16))&lt;=12),
    "OK","NG"),
 IF($Q$5=リスト!$J$4,
 IF(AND(ISNUMBER(J16),J16=INT(J16),LEN(ABS(J16))&lt;=12,
        ISNUMBER(K16),K16=INT(K16),LEN(ABS(K16))&lt;=12,
        ISNUMBER(L16),L16=INT(L16),LEN(ABS(L16))&lt;=12,
        ISNUMBER(M16),M16=INT(M16),LEN(ABS(M16))&lt;=12),
    "OK","NG"),
 IF($Q$5=リスト!$J$5,
 IF(AND(ISNUMBER(J16),J16=INT(J16),LEN(ABS(J16))&lt;=12,
        ISNUMBER(K16),K16=INT(K16),LEN(ABS(K16))&lt;=12,
        ISNUMBER(L16),L16=INT(L16),LEN(ABS(L16))&lt;=12,
        ISNUMBER(M16),M16=INT(M16),LEN(ABS(M16))&lt;=12,
        ISNUMBER(N16),N16=INT(N16),LEN(ABS(N16))&lt;=12),
    "OK","NG"),
"NG"))),"NG")</f>
        <v>NG</v>
      </c>
      <c r="W16" s="10" t="s">
        <v>225</v>
      </c>
      <c r="X16" s="10" t="s">
        <v>225</v>
      </c>
      <c r="Y16" s="10" t="s">
        <v>225</v>
      </c>
      <c r="Z16" s="10" t="s">
        <v>225</v>
      </c>
      <c r="AA16" s="10" t="s">
        <v>225</v>
      </c>
    </row>
    <row r="17" spans="2:27" ht="46.5" customHeight="1" thickBot="1">
      <c r="B17" s="145" t="s">
        <v>245</v>
      </c>
      <c r="C17" s="147"/>
      <c r="D17" s="147"/>
      <c r="E17" s="352">
        <f t="shared" ref="E17:N17" si="13">E22+E24</f>
        <v>0</v>
      </c>
      <c r="F17" s="352">
        <f t="shared" si="13"/>
        <v>0</v>
      </c>
      <c r="G17" s="352">
        <f t="shared" si="13"/>
        <v>0</v>
      </c>
      <c r="H17" s="352">
        <f t="shared" si="13"/>
        <v>0</v>
      </c>
      <c r="I17" s="352">
        <f t="shared" si="13"/>
        <v>0</v>
      </c>
      <c r="J17" s="352">
        <f t="shared" si="13"/>
        <v>0</v>
      </c>
      <c r="K17" s="352">
        <f t="shared" si="13"/>
        <v>0</v>
      </c>
      <c r="L17" s="352">
        <f t="shared" si="13"/>
        <v>0</v>
      </c>
      <c r="M17" s="352">
        <f t="shared" si="13"/>
        <v>0</v>
      </c>
      <c r="N17" s="352">
        <f t="shared" si="13"/>
        <v>0</v>
      </c>
      <c r="P17" s="89" t="s">
        <v>246</v>
      </c>
      <c r="Q17" s="17" t="str">
        <f>IF($Q$5="", "",
 IF($Q$5=リスト!$J$3, L54,
 IF($Q$5=リスト!$J$4, M54,
 IF($Q$5=リスト!$J$5, N54,
 ""
))))</f>
        <v/>
      </c>
      <c r="S17" s="10" t="str">
        <f>IF($Q$3=リスト!$B$3,
 IFERROR(IF(AND(
  ISNUMBER(E17), E17=INT(E17), E17&gt;=0, LEN(E17)&lt;=12,
  ISNUMBER(F17), F17=INT(F17), F17&gt;=0, LEN(F17)&lt;=12,
  ISNUMBER(G17), G17=INT(G17), G17&gt;=0, LEN(G17)&lt;=12),
  "OK","NG"),"NG"),
 IF($Q$3=リスト!$B$4,
 IFERROR(IF(AND(
  ISNUMBER(F17), F17=INT(F17), F17&gt;=0, LEN(F17)&lt;=12,
  ISNUMBER(G17), G17=INT(G17), G17&gt;=0, LEN(G17)&lt;=12),
  "OK","NG"),"NG"),
 IF($Q$3=リスト!$B$5,
 IFERROR(IF(AND(
  ISNUMBER(G17), G17=INT(G17), G17&gt;=0, LEN(G17)&lt;=12),
  "OK","NG"),"NG"),
 "-")))</f>
        <v>-</v>
      </c>
      <c r="T17" s="10" t="str">
        <f t="shared" ref="T17:T18" si="14">IFERROR(IF(AND(
  ISNUMBER(H17),H17=INT(H17),H17&gt;=0,LEN(H17)&lt;=12),
 "OK","NG"),"NG"
)</f>
        <v>OK</v>
      </c>
      <c r="U17" s="10" t="str">
        <f t="shared" ref="U17:U20" si="15">IFERROR(IF(AND(
  ISNUMBER(I17),I17=INT(I17),I17&gt;=0,LEN(I17)&lt;=12),
 "OK","NG"),"NG"
)</f>
        <v>OK</v>
      </c>
      <c r="V17" s="10" t="str">
        <f>IFERROR(IF($Q$5=リスト!$J$3,
 IF(AND(ISNUMBER(J17),J17=INT(J17),J17&gt;=0,LEN(J17)&lt;=12,
        ISNUMBER(K17),K17=INT(K17),K17&gt;=0,LEN(K17)&lt;=12,
        ISNUMBER(L17),L17=INT(L17),L17&gt;=0,LEN(L17)&lt;=12),
    "OK","NG"),
 IF($Q$5=リスト!$J$4,
 IF(AND(ISNUMBER(J17),J17=INT(J17),J17&gt;=0,LEN(J17)&lt;=12,
        ISNUMBER(K17),K17=INT(K17),K17&gt;=0,LEN(K17)&lt;=12,
        ISNUMBER(L17),L17=INT(L17),L17&gt;=0,LEN(L17)&lt;=12,
        ISNUMBER(M17),M17=INT(M17),M17&gt;=0,LEN(M17)&lt;=12),
    "OK","NG"),
 IF($Q$5=リスト!$J$5,
 IF(AND(ISNUMBER(J17),J17=INT(J17),J17&gt;=0,LEN(J17)&lt;=12,
        ISNUMBER(K17),K17=INT(K17),K17&gt;=0,LEN(K17)&lt;=12,
        ISNUMBER(L17),L17=INT(L17),L17&gt;=0,LEN(L17)&lt;=12,
        ISNUMBER(M17),M17=INT(M17),M17&gt;=0,LEN(M17)&lt;=12,
        ISNUMBER(N17),N17=INT(N17),N17&gt;=0,LEN(N17)&lt;=12),
    "OK","NG"),
"NG"))),"NG")</f>
        <v>NG</v>
      </c>
      <c r="W17" s="10" t="s">
        <v>225</v>
      </c>
      <c r="X17" s="10" t="s">
        <v>225</v>
      </c>
      <c r="Y17" s="10" t="s">
        <v>225</v>
      </c>
      <c r="Z17" s="10" t="s">
        <v>225</v>
      </c>
      <c r="AA17" s="10" t="s">
        <v>225</v>
      </c>
    </row>
    <row r="18" spans="2:27" ht="46.5" customHeight="1" thickTop="1" thickBot="1">
      <c r="B18" s="145"/>
      <c r="C18" s="149" t="s">
        <v>247</v>
      </c>
      <c r="D18" s="147"/>
      <c r="E18" s="327"/>
      <c r="F18" s="328"/>
      <c r="G18" s="328"/>
      <c r="H18" s="328"/>
      <c r="I18" s="328"/>
      <c r="J18" s="328"/>
      <c r="K18" s="328"/>
      <c r="L18" s="328"/>
      <c r="M18" s="328"/>
      <c r="N18" s="329"/>
      <c r="P18" s="323" t="s">
        <v>248</v>
      </c>
      <c r="Q18" s="154" t="str">
        <f>IF(Q5=リスト!$J$3, ROUNDDOWN(SUM(J7:L7)/3, 0),
 IF(Q5=リスト!$J$4, ROUNDDOWN(SUM(J7:M7)/4, 0),
 IF(Q5=リスト!$J$5, ROUNDDOWN(SUM(J7:N7)/5, 0),
 "")))</f>
        <v/>
      </c>
      <c r="S18" s="10" t="str">
        <f>IF($Q$3=リスト!$B$3,
 IFERROR(IF(AND(
  ISNUMBER(E18), E18=INT(E18), E18&gt;=0, LEN(E18)&lt;=12,
  ISNUMBER(F18), F18=INT(F18), F18&gt;=0, LEN(F18)&lt;=12,
  ISNUMBER(G18), G18=INT(G18), G18&gt;=0, LEN(G18)&lt;=12),
  "OK","NG"),"NG"),
 IF($Q$3=リスト!$B$4,
 IFERROR(IF(AND(
  ISNUMBER(F18), F18=INT(F18), F18&gt;=0, LEN(F18)&lt;=12,
  ISNUMBER(G18), G18=INT(G18), G18&gt;=0, LEN(G18)&lt;=12),
  "OK","NG"),"NG"),
 IF($Q$3=リスト!$B$5,
 IFERROR(IF(AND(
  ISNUMBER(G18), G18=INT(G18), G18&gt;=0, LEN(G18)&lt;=12),
  "OK","NG"),"NG"),
 "-")))</f>
        <v>-</v>
      </c>
      <c r="T18" s="10" t="str">
        <f t="shared" si="14"/>
        <v>NG</v>
      </c>
      <c r="U18" s="10" t="str">
        <f t="shared" ref="U18" si="16">IFERROR(IF(AND(
  ISNUMBER(I18),I18=INT(I18),I18&gt;=0,LEN(I18)&lt;=12),
 "OK","NG"),"NG"
)</f>
        <v>NG</v>
      </c>
      <c r="V18" s="10" t="str">
        <f>IFERROR(IF($Q$5=リスト!$J$3,
 IF(AND(ISNUMBER(J18),J18=INT(J18),J18&gt;=0,LEN(J18)&lt;=12,
        ISNUMBER(K18),K18=INT(K18),K18&gt;=0,LEN(K18)&lt;=12,
        ISNUMBER(L18),L18=INT(L18),L18&gt;=0,LEN(L18)&lt;=12),
    "OK","NG"),
 IF($Q$5=リスト!$J$4,
 IF(AND(ISNUMBER(J18),J18=INT(J18),J18&gt;=0,LEN(J18)&lt;=12,
        ISNUMBER(K18),K18=INT(K18),K18&gt;=0,LEN(K18)&lt;=12,
        ISNUMBER(L18),L18=INT(L18),L18&gt;=0,LEN(L18)&lt;=12,
        ISNUMBER(M18),M18=INT(M18),M18&gt;=0,LEN(M18)&lt;=12),
    "OK","NG"),
 IF($Q$5=リスト!$J$5,
 IF(AND(ISNUMBER(J18),J18=INT(J18),J18&gt;=0,LEN(J18)&lt;=12,
        ISNUMBER(K18),K18=INT(K18),K18&gt;=0,LEN(K18)&lt;=12,
        ISNUMBER(L18),L18=INT(L18),L18&gt;=0,LEN(L18)&lt;=12,
        ISNUMBER(M18),M18=INT(M18),M18&gt;=0,LEN(M18)&lt;=12,
        ISNUMBER(N18),N18=INT(N18),N18&gt;=0,LEN(N18)&lt;=12),
    "OK","NG"),
"NG"))),"NG")</f>
        <v>NG</v>
      </c>
      <c r="W18" s="10" t="str">
        <f>IF($Q$3=リスト!$B$3, IF(OR($E18="", $F18="", $G18=""), "NG", "OK"),
 IF($Q$3=リスト!$B$4, IF(OR($F18="", $G18=""), "NG", "OK"),
 IF($Q$3=リスト!$B$5, IF($G18="", "NG", "OK"),
 "-")))</f>
        <v>-</v>
      </c>
      <c r="X18" s="10" t="str">
        <f>IF(H18="", "NG", "OK")</f>
        <v>NG</v>
      </c>
      <c r="Y18" s="10" t="str">
        <f>IF(I18="", "NG", "OK")</f>
        <v>NG</v>
      </c>
      <c r="Z18" s="10" t="str">
        <f>IF($Q$5=リスト!$J$3, IF(COUNTA($J18:$L18)&lt;3, "NG", "OK"),
 IF($Q$5=リスト!$J$4, IF(COUNTA($J18:$M18)&lt;4, "NG", "OK"),
 IF($Q$5=リスト!$J$5, IF(COUNTA($J18:$N18)&lt;5, "NG", "OK"),
 "NG")))</f>
        <v>NG</v>
      </c>
      <c r="AA18" s="10" t="s">
        <v>225</v>
      </c>
    </row>
    <row r="19" spans="2:27" ht="46.5" customHeight="1" thickTop="1" thickBot="1">
      <c r="B19" s="145"/>
      <c r="C19" s="149" t="s">
        <v>233</v>
      </c>
      <c r="D19" s="149"/>
      <c r="E19" s="135">
        <f t="shared" ref="E19:N19" si="17">E23+E25</f>
        <v>0</v>
      </c>
      <c r="F19" s="135">
        <f t="shared" si="17"/>
        <v>0</v>
      </c>
      <c r="G19" s="135">
        <f t="shared" si="17"/>
        <v>0</v>
      </c>
      <c r="H19" s="135">
        <f t="shared" si="17"/>
        <v>0</v>
      </c>
      <c r="I19" s="135">
        <f t="shared" si="17"/>
        <v>0</v>
      </c>
      <c r="J19" s="135">
        <f t="shared" si="17"/>
        <v>0</v>
      </c>
      <c r="K19" s="135">
        <f t="shared" si="17"/>
        <v>0</v>
      </c>
      <c r="L19" s="135">
        <f t="shared" si="17"/>
        <v>0</v>
      </c>
      <c r="M19" s="135">
        <f t="shared" si="17"/>
        <v>0</v>
      </c>
      <c r="N19" s="135">
        <f t="shared" si="17"/>
        <v>0</v>
      </c>
      <c r="S19" s="10" t="str">
        <f>IF($Q$3=リスト!$B$3,
 IFERROR(IF(AND(
  ISNUMBER(E19), E19=INT(E19), E19&gt;=0, LEN(E19)&lt;=12,
  ISNUMBER(F19), F19=INT(F19), F19&gt;=0, LEN(F19)&lt;=12,
  ISNUMBER(G19), G19=INT(G19), G19&gt;=0, LEN(G19)&lt;=12),
  "OK","NG"),"NG"),
 IF($Q$3=リスト!$B$4,
 IFERROR(IF(AND(
  ISNUMBER(F19), F19=INT(F19), F19&gt;=0, LEN(F19)&lt;=12,
  ISNUMBER(G19), G19=INT(G19), G19&gt;=0, LEN(G19)&lt;=12),
  "OK","NG"),"NG"),
 IF($Q$3=リスト!$B$5,
 IFERROR(IF(AND(
  ISNUMBER(G19), G19=INT(G19), G19&gt;=0, LEN(G19)&lt;=12),
  "OK","NG"),"NG"),
 "-")))</f>
        <v>-</v>
      </c>
      <c r="T19" s="10" t="str">
        <f t="shared" ref="T19" si="18">IFERROR(IF(AND(
  ISNUMBER(H19),H19=INT(H19),H19&gt;=0,LEN(H19)&lt;=12),
 "OK","NG"),"NG"
)</f>
        <v>OK</v>
      </c>
      <c r="U19" s="10" t="str">
        <f t="shared" si="15"/>
        <v>OK</v>
      </c>
      <c r="V19" s="10" t="str">
        <f>IFERROR(IF($Q$5=リスト!$J$3,
 IF(AND(ISNUMBER(J19),J19=INT(J19),J19&gt;=0,LEN(J19)&lt;=12,
        ISNUMBER(K19),K19=INT(K19),K19&gt;=0,LEN(K19)&lt;=12,
        ISNUMBER(L19),L19=INT(L19),L19&gt;=0,LEN(L19)&lt;=12),
    "OK","NG"),
 IF($Q$5=リスト!$J$4,
 IF(AND(ISNUMBER(J19),J19=INT(J19),J19&gt;=0,LEN(J19)&lt;=12,
        ISNUMBER(K19),K19=INT(K19),K19&gt;=0,LEN(K19)&lt;=12,
        ISNUMBER(L19),L19=INT(L19),L19&gt;=0,LEN(L19)&lt;=12,
        ISNUMBER(M19),M19=INT(M19),M19&gt;=0,LEN(M19)&lt;=12),
    "OK","NG"),
 IF($Q$5=リスト!$J$5,
 IF(AND(ISNUMBER(J19),J19=INT(J19),J19&gt;=0,LEN(J19)&lt;=12,
        ISNUMBER(K19),K19=INT(K19),K19&gt;=0,LEN(K19)&lt;=12,
        ISNUMBER(L19),L19=INT(L19),L19&gt;=0,LEN(L19)&lt;=12,
        ISNUMBER(M19),M19=INT(M19),M19&gt;=0,LEN(M19)&lt;=12,
        ISNUMBER(N19),N19=INT(N19),N19&gt;=0,LEN(N19)&lt;=12),
    "OK","NG"),
"NG"))),"NG")</f>
        <v>NG</v>
      </c>
      <c r="W19" s="10" t="s">
        <v>225</v>
      </c>
      <c r="X19" s="10" t="s">
        <v>225</v>
      </c>
      <c r="Y19" s="10" t="s">
        <v>225</v>
      </c>
      <c r="Z19" s="10" t="s">
        <v>225</v>
      </c>
      <c r="AA19" s="10" t="s">
        <v>225</v>
      </c>
    </row>
    <row r="20" spans="2:27" ht="46.5" customHeight="1" thickTop="1" thickBot="1">
      <c r="B20" s="145"/>
      <c r="C20" s="149" t="s">
        <v>249</v>
      </c>
      <c r="D20" s="149"/>
      <c r="E20" s="171"/>
      <c r="F20" s="230"/>
      <c r="G20" s="172"/>
      <c r="H20" s="172"/>
      <c r="I20" s="397"/>
      <c r="J20" s="230"/>
      <c r="K20" s="230"/>
      <c r="L20" s="230"/>
      <c r="M20" s="230"/>
      <c r="N20" s="306"/>
      <c r="S20" s="10" t="str">
        <f>IF($Q$3=リスト!$B$3,
 IFERROR(IF(AND(
  ISNUMBER(E20), E20=INT(E20), E20&gt;=0, LEN(E20)&lt;=12,
  ISNUMBER(F20), F20=INT(F20), F20&gt;=0, LEN(F20)&lt;=12,
  ISNUMBER(G20), G20=INT(G20), G20&gt;=0, LEN(G20)&lt;=12),
  "OK","NG"),"NG"),
 IF($Q$3=リスト!$B$4,
 IFERROR(IF(AND(
  ISNUMBER(F20), F20=INT(F20), F20&gt;=0, LEN(F20)&lt;=12,
  ISNUMBER(G20), G20=INT(G20), G20&gt;=0, LEN(G20)&lt;=12),
  "OK","NG"),"NG"),
 IF($Q$3=リスト!$B$5,
 IFERROR(IF(AND(
  ISNUMBER(G20), G20=INT(G20), G20&gt;=0, LEN(G20)&lt;=12),
  "OK","NG"),"NG"),
 "-")))</f>
        <v>-</v>
      </c>
      <c r="T20" s="10" t="str">
        <f>IFERROR(IF(AND(
  ISNUMBER(H20),H20=INT(H20),H20&gt;=0,LEN(H20)&lt;=12),
 "OK","NG"),"NG"
)</f>
        <v>NG</v>
      </c>
      <c r="U20" s="10" t="str">
        <f t="shared" si="15"/>
        <v>NG</v>
      </c>
      <c r="V20" s="10" t="str">
        <f>IFERROR(IF($Q$5=リスト!$J$3,
 IF(AND(ISNUMBER(J20),J20=INT(J20),J20&gt;=0,LEN(J20)&lt;=12,
        ISNUMBER(K20),K20=INT(K20),K20&gt;=0,LEN(K20)&lt;=12,
        ISNUMBER(L20),L20=INT(L20),L20&gt;=0,LEN(L20)&lt;=12),
    "OK","NG"),
 IF($Q$5=リスト!$J$4,
 IF(AND(ISNUMBER(J20),J20=INT(J20),J20&gt;=0,LEN(J20)&lt;=12,
        ISNUMBER(K20),K20=INT(K20),K20&gt;=0,LEN(K20)&lt;=12,
        ISNUMBER(L20),L20=INT(L20),L20&gt;=0,LEN(L20)&lt;=12,
        ISNUMBER(M20),M20=INT(M20),M20&gt;=0,LEN(M20)&lt;=12),
    "OK","NG"),
 IF($Q$5=リスト!$J$5,
 IF(AND(ISNUMBER(J20),J20=INT(J20),J20&gt;=0,LEN(J20)&lt;=12,
        ISNUMBER(K20),K20=INT(K20),K20&gt;=0,LEN(K20)&lt;=12,
        ISNUMBER(L20),L20=INT(L20),L20&gt;=0,LEN(L20)&lt;=12,
        ISNUMBER(M20),M20=INT(M20),M20&gt;=0,LEN(M20)&lt;=12,
        ISNUMBER(N20),N20=INT(N20),N20&gt;=0,LEN(N20)&lt;=12),
    "OK","NG"),
"NG"))),"NG")</f>
        <v>NG</v>
      </c>
      <c r="W20" s="10" t="str">
        <f>IF($Q$3=リスト!$B$3, IF(OR($E20="", $F20="", $G20=""), "NG", "OK"),
 IF($Q$3=リスト!$B$4, IF(OR($F20="", $G20=""), "NG", "OK"),
 IF($Q$3=リスト!$B$5, IF($G20="", "NG", "OK"),
 "-")))</f>
        <v>-</v>
      </c>
      <c r="X20" s="10" t="str">
        <f t="shared" ref="X20:Y20" si="19">IF(H20="", "NG", "OK")</f>
        <v>NG</v>
      </c>
      <c r="Y20" s="10" t="str">
        <f t="shared" si="19"/>
        <v>NG</v>
      </c>
      <c r="Z20" s="10" t="str">
        <f>IF($Q$5=リスト!$J$3, IF(COUNTA($J20:$L20)&lt;3, "NG", "OK"),
 IF($Q$5=リスト!$J$4, IF(COUNTA($J20:$M20)&lt;4, "NG", "OK"),
 IF($Q$5=リスト!$J$5, IF(COUNTA($J20:$N20)&lt;5, "NG", "OK"),
 "NG")))</f>
        <v>NG</v>
      </c>
      <c r="AA20" s="10" t="s">
        <v>225</v>
      </c>
    </row>
    <row r="21" spans="2:27" ht="46.5" customHeight="1" thickTop="1" thickBot="1">
      <c r="B21" s="145"/>
      <c r="C21" s="149" t="s">
        <v>250</v>
      </c>
      <c r="D21" s="149"/>
      <c r="E21" s="406" t="s">
        <v>251</v>
      </c>
      <c r="F21" s="407" t="s">
        <v>251</v>
      </c>
      <c r="G21" s="406" t="s">
        <v>251</v>
      </c>
      <c r="H21" s="398"/>
      <c r="I21" s="356"/>
      <c r="J21" s="356"/>
      <c r="K21" s="356"/>
      <c r="L21" s="356"/>
      <c r="M21" s="356"/>
      <c r="N21" s="356"/>
      <c r="S21" s="10" t="s">
        <v>225</v>
      </c>
      <c r="T21" s="10" t="s">
        <v>225</v>
      </c>
      <c r="U21" s="10" t="s">
        <v>225</v>
      </c>
      <c r="V21" s="10" t="s">
        <v>225</v>
      </c>
      <c r="W21" s="10" t="s">
        <v>225</v>
      </c>
      <c r="X21" s="10" t="s">
        <v>225</v>
      </c>
      <c r="Y21" s="10" t="s">
        <v>225</v>
      </c>
      <c r="Z21" s="10" t="s">
        <v>225</v>
      </c>
      <c r="AA21" s="10" t="s">
        <v>225</v>
      </c>
    </row>
    <row r="22" spans="2:27" ht="46.5" customHeight="1" thickTop="1">
      <c r="B22" s="214"/>
      <c r="C22" s="149" t="s">
        <v>252</v>
      </c>
      <c r="D22" s="149"/>
      <c r="E22" s="238"/>
      <c r="F22" s="239"/>
      <c r="G22" s="240"/>
      <c r="H22" s="240"/>
      <c r="I22" s="196"/>
      <c r="J22" s="162"/>
      <c r="K22" s="137"/>
      <c r="L22" s="162"/>
      <c r="M22" s="137"/>
      <c r="N22" s="163"/>
      <c r="S22" s="10" t="str">
        <f>IF($Q$3=リスト!$B$3,
 IFERROR(IF(AND(
  ISNUMBER(E22), E22=INT(E22), E22&gt;=0, LEN(E22)&lt;=12,
  ISNUMBER(F22), F22=INT(F22), F22&gt;=0, LEN(F22)&lt;=12,
  ISNUMBER(G22), G22=INT(G22), G22&gt;=0, LEN(G22)&lt;=12),
  "OK","NG"),"NG"),
 IF($Q$3=リスト!$B$4,
 IFERROR(IF(AND(
  ISNUMBER(F22), F22=INT(F22), F22&gt;=0, LEN(F22)&lt;=12,
  ISNUMBER(G22), G22=INT(G22), G22&gt;=0, LEN(G22)&lt;=12),
  "OK","NG"),"NG"),
 IF($Q$3=リスト!$B$5,
 IFERROR(IF(AND(
  ISNUMBER(G22), G22=INT(G22), G22&gt;=0, LEN(G22)&lt;=12),
  "OK","NG"),"NG"),
 "-")))</f>
        <v>-</v>
      </c>
      <c r="T22" s="10" t="str">
        <f>IFERROR(IF(AND(
  ISNUMBER(H22),H22=INT(H22),H22&gt;=0,LEN(H22)&lt;=12),
 "OK","NG"),"NG"
)</f>
        <v>NG</v>
      </c>
      <c r="U22" s="10" t="str">
        <f>IFERROR(IF(AND(
  ISNUMBER(I22),I22=INT(I22),I22&gt;=0,LEN(I22)&lt;=12),
 "OK","NG"),"NG"
)</f>
        <v>NG</v>
      </c>
      <c r="V22" s="10" t="str">
        <f>IFERROR(IF($Q$5=リスト!$J$3,
 IF(AND(ISNUMBER(J22),J22=INT(J22),J22&gt;=0,LEN(J22)&lt;=12,
        ISNUMBER(K22),K22=INT(K22),K22&gt;=0,LEN(K22)&lt;=12,
        ISNUMBER(L22),L22=INT(L22),L22&gt;=0,LEN(L22)&lt;=12),
    "OK","NG"),
 IF($Q$5=リスト!$J$4,
 IF(AND(ISNUMBER(J22),J22=INT(J22),J22&gt;=0,LEN(J22)&lt;=12,
        ISNUMBER(K22),K22=INT(K22),K22&gt;=0,LEN(K22)&lt;=12,
        ISNUMBER(L22),L22=INT(L22),L22&gt;=0,LEN(L22)&lt;=12,
        ISNUMBER(M22),M22=INT(M22),M22&gt;=0,LEN(M22)&lt;=12),
    "OK","NG"),
 IF($Q$5=リスト!$J$5,
 IF(AND(ISNUMBER(J22),J22=INT(J22),J22&gt;=0,LEN(J22)&lt;=12,
        ISNUMBER(K22),K22=INT(K22),K22&gt;=0,LEN(K22)&lt;=12,
        ISNUMBER(L22),L22=INT(L22),L22&gt;=0,LEN(L22)&lt;=12,
        ISNUMBER(M22),M22=INT(M22),M22&gt;=0,LEN(M22)&lt;=12,
        ISNUMBER(N22),N22=INT(N22),N22&gt;=0,LEN(N22)&lt;=12),
    "OK","NG"),
"NG"))),"NG")</f>
        <v>NG</v>
      </c>
      <c r="W22" s="10" t="str">
        <f>IF($Q$3=リスト!$B$3, IF(OR($E22="", $F22="", $G22=""), "NG", "OK"),
 IF($Q$3=リスト!$B$4, IF(OR($F22="", $G22=""), "NG", "OK"),
 IF($Q$3=リスト!$B$5, IF($G22="", "NG", "OK"),
 "-")))</f>
        <v>-</v>
      </c>
      <c r="X22" s="10" t="str">
        <f>IF(H22="", "NG", "OK")</f>
        <v>NG</v>
      </c>
      <c r="Y22" s="10" t="str">
        <f>IF(I22="", "NG", "OK")</f>
        <v>NG</v>
      </c>
      <c r="Z22" s="10" t="str">
        <f>IF($Q$5=リスト!$J$3, IF(COUNTA($J22:$L22)&lt;3, "NG", "OK"),
 IF($Q$5=リスト!$J$4, IF(COUNTA($J22:$M22)&lt;4, "NG", "OK"),
 IF($Q$5=リスト!$J$5, IF(COUNTA($J22:$N22)&lt;5, "NG", "OK"),
 "NG")))</f>
        <v>NG</v>
      </c>
      <c r="AA22" s="10" t="s">
        <v>225</v>
      </c>
    </row>
    <row r="23" spans="2:27" ht="46.5" customHeight="1" thickBot="1">
      <c r="B23" s="214"/>
      <c r="C23" s="149"/>
      <c r="D23" s="149" t="s">
        <v>236</v>
      </c>
      <c r="E23" s="235"/>
      <c r="F23" s="198"/>
      <c r="G23" s="294"/>
      <c r="H23" s="236"/>
      <c r="I23" s="275"/>
      <c r="J23" s="276"/>
      <c r="K23" s="277"/>
      <c r="L23" s="276"/>
      <c r="M23" s="277"/>
      <c r="N23" s="278"/>
      <c r="S23" s="10" t="str">
        <f>IF($Q$3=リスト!$B$3,
 IFERROR(IF(AND(
  ISNUMBER(E23), E23=INT(E23), E23&gt;=0, LEN(E23)&lt;=12,
  ISNUMBER(F23), F23=INT(F23), F23&gt;=0, LEN(F23)&lt;=12,
  ISNUMBER(G23), G23=INT(G23), G23&gt;=0, LEN(G23)&lt;=12),
  "OK","NG"),"NG"),
 IF($Q$3=リスト!$B$4,
 IFERROR(IF(AND(
  ISNUMBER(F23), F23=INT(F23), F23&gt;=0, LEN(F23)&lt;=12,
  ISNUMBER(G23), G23=INT(G23), G23&gt;=0, LEN(G23)&lt;=12),
  "OK","NG"),"NG"),
 IF($Q$3=リスト!$B$5,
 IFERROR(IF(AND(
  ISNUMBER(G23), G23=INT(G23), G23&gt;=0, LEN(G23)&lt;=12),
  "OK","NG"),"NG"),
 "-")))</f>
        <v>-</v>
      </c>
      <c r="T23" s="10" t="str">
        <f>IFERROR(IF(AND(
  ISNUMBER(H23),H23=INT(H23),H23&gt;=0,LEN(H23)&lt;=12),
 "OK","NG"),"NG"
)</f>
        <v>NG</v>
      </c>
      <c r="U23" s="10" t="str">
        <f>IFERROR(IF(AND(
  ISNUMBER(I23),I23=INT(I23),I23&gt;=0,LEN(I23)&lt;=12),
 "OK","NG"),"NG"
)</f>
        <v>NG</v>
      </c>
      <c r="V23" s="10" t="str">
        <f>IFERROR(IF($Q$5=リスト!$J$3,
 IF(AND(ISNUMBER(J23),J23=INT(J23),J23&gt;=0,LEN(J23)&lt;=12,
        ISNUMBER(K23),K23=INT(K23),K23&gt;=0,LEN(K23)&lt;=12,
        ISNUMBER(L23),L23=INT(L23),L23&gt;=0,LEN(L23)&lt;=12),
    "OK","NG"),
 IF($Q$5=リスト!$J$4,
 IF(AND(ISNUMBER(J23),J23=INT(J23),J23&gt;=0,LEN(J23)&lt;=12,
        ISNUMBER(K23),K23=INT(K23),K23&gt;=0,LEN(K23)&lt;=12,
        ISNUMBER(L23),L23=INT(L23),L23&gt;=0,LEN(L23)&lt;=12,
        ISNUMBER(M23),M23=INT(M23),M23&gt;=0,LEN(M23)&lt;=12),
    "OK","NG"),
 IF($Q$5=リスト!$J$5,
 IF(AND(ISNUMBER(J23),J23=INT(J23),J23&gt;=0,LEN(J23)&lt;=12,
        ISNUMBER(K23),K23=INT(K23),K23&gt;=0,LEN(K23)&lt;=12,
        ISNUMBER(L23),L23=INT(L23),L23&gt;=0,LEN(L23)&lt;=12,
        ISNUMBER(M23),M23=INT(M23),M23&gt;=0,LEN(M23)&lt;=12,
        ISNUMBER(N23),N23=INT(N23),N23&gt;=0,LEN(N23)&lt;=12),
    "OK","NG"),
"NG"))),"NG")</f>
        <v>NG</v>
      </c>
      <c r="W23" s="10" t="str">
        <f>IF($Q$3=リスト!$B$3, IF(OR($E23="", $F23="", $G23=""), "NG", "OK"),
 IF($Q$3=リスト!$B$4, IF(OR($F23="", $G23=""), "NG", "OK"),
 IF($Q$3=リスト!$B$5, IF($G23="", "NG", "OK"),
 "-")))</f>
        <v>-</v>
      </c>
      <c r="X23" s="10" t="str">
        <f>IF(H23="", "NG", "OK")</f>
        <v>NG</v>
      </c>
      <c r="Y23" s="10" t="str">
        <f>IF(I23="", "NG", "OK")</f>
        <v>NG</v>
      </c>
      <c r="Z23" s="10" t="str">
        <f>IF($Q$5=リスト!$J$3, IF(COUNTA($J23:$L23)&lt;3, "NG", "OK"),
 IF($Q$5=リスト!$J$4, IF(COUNTA($J23:$M23)&lt;4, "NG", "OK"),
 IF($Q$5=リスト!$J$5, IF(COUNTA($J23:$N23)&lt;5, "NG", "OK"),
 "NG")))</f>
        <v>NG</v>
      </c>
      <c r="AA23" s="10" t="s">
        <v>225</v>
      </c>
    </row>
    <row r="24" spans="2:27" ht="46.5" customHeight="1" thickTop="1">
      <c r="B24" s="145"/>
      <c r="C24" s="149" t="s">
        <v>253</v>
      </c>
      <c r="D24" s="149"/>
      <c r="E24" s="181"/>
      <c r="F24" s="142"/>
      <c r="G24" s="282"/>
      <c r="H24" s="139"/>
      <c r="I24" s="281"/>
      <c r="J24" s="231"/>
      <c r="K24" s="231"/>
      <c r="L24" s="231"/>
      <c r="M24" s="231"/>
      <c r="N24" s="232"/>
      <c r="S24" s="10" t="s">
        <v>225</v>
      </c>
      <c r="T24" s="10" t="s">
        <v>225</v>
      </c>
      <c r="U24" s="10" t="str">
        <f>IFERROR(IF(AND(
  ISNUMBER(I24),I24=INT(I24),I24&gt;=0,LEN(I24)&lt;=12),
 "OK","NG"),"NG"
)</f>
        <v>NG</v>
      </c>
      <c r="V24" s="10" t="str">
        <f>IFERROR(IF($Q$5=リスト!$J$3,
 IF(AND(ISNUMBER(J24),J24=INT(J24),J24&gt;=0,LEN(J24)&lt;=12,
        ISNUMBER(K24),K24=INT(K24),K24&gt;=0,LEN(K24)&lt;=12,
        ISNUMBER(L24),L24=INT(L24),L24&gt;=0,LEN(L24)&lt;=12),
    "OK","NG"),
 IF($Q$5=リスト!$J$4,
 IF(AND(ISNUMBER(J24),J24=INT(J24),J24&gt;=0,LEN(J24)&lt;=12,
        ISNUMBER(K24),K24=INT(K24),K24&gt;=0,LEN(K24)&lt;=12,
        ISNUMBER(L24),L24=INT(L24),L24&gt;=0,LEN(L24)&lt;=12,
        ISNUMBER(M24),M24=INT(M24),M24&gt;=0,LEN(M24)&lt;=12),
    "OK","NG"),
 IF($Q$5=リスト!$J$5,
 IF(AND(ISNUMBER(J24),J24=INT(J24),J24&gt;=0,LEN(J24)&lt;=12,
        ISNUMBER(K24),K24=INT(K24),K24&gt;=0,LEN(K24)&lt;=12,
        ISNUMBER(L24),L24=INT(L24),L24&gt;=0,LEN(L24)&lt;=12,
        ISNUMBER(M24),M24=INT(M24),M24&gt;=0,LEN(M24)&lt;=12,
        ISNUMBER(N24),N24=INT(N24),N24&gt;=0,LEN(N24)&lt;=12),
    "OK","NG"),
"NG"))),"NG")</f>
        <v>NG</v>
      </c>
      <c r="W24" s="10" t="s">
        <v>225</v>
      </c>
      <c r="X24" s="10" t="s">
        <v>225</v>
      </c>
      <c r="Y24" s="10" t="str">
        <f>IF($I24="", "NG", "OK")</f>
        <v>NG</v>
      </c>
      <c r="Z24" s="10" t="str">
        <f>IF($Q$5=リスト!$J$3, IF(COUNTA($J24:$L24)&lt;3, "NG", "OK"),
 IF($Q$5=リスト!$J$4, IF(COUNTA($J24:$M24)&lt;4, "NG", "OK"),
 IF($Q$5=リスト!$J$5, IF(COUNTA($J24:$N24)&lt;5, "NG", "OK"),
 "NG")))</f>
        <v>NG</v>
      </c>
      <c r="AA24" s="10" t="s">
        <v>225</v>
      </c>
    </row>
    <row r="25" spans="2:27" ht="46.5" customHeight="1" thickBot="1">
      <c r="B25" s="145"/>
      <c r="C25" s="149"/>
      <c r="D25" s="149" t="s">
        <v>240</v>
      </c>
      <c r="E25" s="179"/>
      <c r="F25" s="140"/>
      <c r="G25" s="141"/>
      <c r="H25" s="141"/>
      <c r="I25" s="164"/>
      <c r="J25" s="165"/>
      <c r="K25" s="165"/>
      <c r="L25" s="165"/>
      <c r="M25" s="165"/>
      <c r="N25" s="166"/>
      <c r="S25" s="10" t="s">
        <v>225</v>
      </c>
      <c r="T25" s="10" t="s">
        <v>225</v>
      </c>
      <c r="U25" s="10" t="str">
        <f>IFERROR(IF(AND(
  ISNUMBER(I25),I25=INT(I25),I25&gt;=0,LEN(I25)&lt;=12),
 "OK","NG"),"NG"
)</f>
        <v>NG</v>
      </c>
      <c r="V25" s="10" t="str">
        <f>IFERROR(IF($Q$5=リスト!$J$3,
 IF(AND(ISNUMBER(J25),J25=INT(J25),J25&gt;=0,LEN(J25)&lt;=12,
        ISNUMBER(K25),K25=INT(K25),K25&gt;=0,LEN(K25)&lt;=12,
        ISNUMBER(L25),L25=INT(L25),L25&gt;=0,LEN(L25)&lt;=12),
    "OK","NG"),
 IF($Q$5=リスト!$J$4,
 IF(AND(ISNUMBER(J25),J25=INT(J25),J25&gt;=0,LEN(J25)&lt;=12,
        ISNUMBER(K25),K25=INT(K25),K25&gt;=0,LEN(K25)&lt;=12,
        ISNUMBER(L25),L25=INT(L25),L25&gt;=0,LEN(L25)&lt;=12,
        ISNUMBER(M25),M25=INT(M25),M25&gt;=0,LEN(M25)&lt;=12),
    "OK","NG"),
 IF($Q$5=リスト!$J$5,
 IF(AND(ISNUMBER(J25),J25=INT(J25),J25&gt;=0,LEN(J25)&lt;=12,
        ISNUMBER(K25),K25=INT(K25),K25&gt;=0,LEN(K25)&lt;=12,
        ISNUMBER(L25),L25=INT(L25),L25&gt;=0,LEN(L25)&lt;=12,
        ISNUMBER(M25),M25=INT(M25),M25&gt;=0,LEN(M25)&lt;=12,
        ISNUMBER(N25),N25=INT(N25),N25&gt;=0,LEN(N25)&lt;=12),
    "OK","NG"),
"NG"))),"NG")</f>
        <v>NG</v>
      </c>
      <c r="W25" s="10" t="s">
        <v>225</v>
      </c>
      <c r="X25" s="10" t="s">
        <v>225</v>
      </c>
      <c r="Y25" s="10" t="str">
        <f>IF($I25="", "NG", "OK")</f>
        <v>NG</v>
      </c>
      <c r="Z25" s="10" t="str">
        <f>IF($Q$5=リスト!$J$3, IF(COUNTA($J25:$L25)&lt;3, "NG", "OK"),
 IF($Q$5=リスト!$J$4, IF(COUNTA($J25:$M25)&lt;4, "NG", "OK"),
 IF($Q$5=リスト!$J$5, IF(COUNTA($J25:$N25)&lt;5, "NG", "OK"),
 "NG")))</f>
        <v>NG</v>
      </c>
      <c r="AA25" s="10" t="s">
        <v>225</v>
      </c>
    </row>
    <row r="26" spans="2:27" ht="46.5" customHeight="1" thickTop="1">
      <c r="B26" s="317" t="s">
        <v>254</v>
      </c>
      <c r="C26" s="147"/>
      <c r="D26" s="147"/>
      <c r="E26" s="266">
        <f t="shared" ref="E26:N26" si="20">E15-E17</f>
        <v>0</v>
      </c>
      <c r="F26" s="184">
        <f t="shared" si="20"/>
        <v>0</v>
      </c>
      <c r="G26" s="184">
        <f t="shared" si="20"/>
        <v>0</v>
      </c>
      <c r="H26" s="184">
        <f t="shared" si="20"/>
        <v>0</v>
      </c>
      <c r="I26" s="184">
        <f t="shared" si="20"/>
        <v>0</v>
      </c>
      <c r="J26" s="184">
        <f t="shared" si="20"/>
        <v>0</v>
      </c>
      <c r="K26" s="184">
        <f t="shared" si="20"/>
        <v>0</v>
      </c>
      <c r="L26" s="184">
        <f t="shared" si="20"/>
        <v>0</v>
      </c>
      <c r="M26" s="184">
        <f t="shared" si="20"/>
        <v>0</v>
      </c>
      <c r="N26" s="184">
        <f t="shared" si="20"/>
        <v>0</v>
      </c>
      <c r="S26" s="10" t="str">
        <f>IF($Q$3=リスト!$B$3,
 IFERROR(IF(AND(
  ISNUMBER(E26), E26=INT(E26), LEN(ABS(E26))&lt;=12,
  ISNUMBER(F26), F26=INT(F26), LEN(ABS(F26))&lt;=12,
  ISNUMBER(G26), G26=INT(G26), LEN(ABS(G26))&lt;=12),
  "OK","NG"),"NG"),
 IF($Q$3=リスト!$B$4,
 IFERROR(IF(AND(
  ISNUMBER(F26), F26=INT(F26), LEN(ABS(F26))&lt;=12,
  ISNUMBER(G26), G26=INT(G26), LEN(ABS(G26))&lt;=12),
  "OK","NG"),"NG"),
 IF($Q$3=リスト!$B$5,
 IFERROR(IF(AND(
  ISNUMBER(G26), G26=INT(G26), LEN(ABS(G26))&lt;=12),
  "OK","NG"),"NG"),
 "-")))</f>
        <v>-</v>
      </c>
      <c r="T26" s="10" t="str">
        <f t="shared" ref="T26:T27" si="21">IFERROR(IF(AND(
  ISNUMBER(H26),H26=INT(H26),LEN(ABS(H26))&lt;=12),
 "OK","NG"),"NG"
)</f>
        <v>OK</v>
      </c>
      <c r="U26" s="10" t="str">
        <f t="shared" ref="U26:U28" si="22">IFERROR(IF(AND(
  ISNUMBER(I26),I26=INT(I26),LEN(ABS(I26))&lt;=12),
 "OK","NG"),"NG"
)</f>
        <v>OK</v>
      </c>
      <c r="V26" s="10" t="str">
        <f>IFERROR(IF($Q$5=リスト!$J$3,
 IF(AND(ISNUMBER(J26),J26=INT(J26),LEN(ABS(J26))&lt;=12,
        ISNUMBER(K26),K26=INT(K26),LEN(ABS(K26))&lt;=12,
        ISNUMBER(L26),L26=INT(L26),LEN(ABS(L26))&lt;=12),
    "OK","NG"),
 IF($Q$5=リスト!$J$4,
 IF(AND(ISNUMBER(J26),J26=INT(J26),LEN(ABS(J26))&lt;=12,
        ISNUMBER(K26),K26=INT(K26),LEN(ABS(K26))&lt;=12,
        ISNUMBER(L26),L26=INT(L26),LEN(ABS(L26))&lt;=12,
        ISNUMBER(M26),M26=INT(M26),LEN(ABS(M26))&lt;=12),
    "OK","NG"),
 IF($Q$5=リスト!$J$5,
 IF(AND(ISNUMBER(J26),J26=INT(J26),LEN(ABS(J26))&lt;=12,
        ISNUMBER(K26),K26=INT(K26),LEN(ABS(K26))&lt;=12,
        ISNUMBER(L26),L26=INT(L26),LEN(ABS(L26))&lt;=12,
        ISNUMBER(M26),M26=INT(M26),LEN(ABS(M26))&lt;=12,
        ISNUMBER(N26),N26=INT(N26),LEN(ABS(N26))&lt;=12),
    "OK","NG"),
"NG"))),"NG")</f>
        <v>NG</v>
      </c>
      <c r="W26" s="10" t="s">
        <v>225</v>
      </c>
      <c r="X26" s="10" t="s">
        <v>225</v>
      </c>
      <c r="Y26" s="10" t="s">
        <v>225</v>
      </c>
      <c r="Z26" s="10" t="s">
        <v>225</v>
      </c>
      <c r="AA26" s="10" t="s">
        <v>225</v>
      </c>
    </row>
    <row r="27" spans="2:27" ht="46.5" customHeight="1">
      <c r="B27" s="145"/>
      <c r="C27" s="149" t="s">
        <v>255</v>
      </c>
      <c r="D27" s="147"/>
      <c r="E27" s="180">
        <f t="shared" ref="E27:N27" si="23">E6-E11-E22</f>
        <v>0</v>
      </c>
      <c r="F27" s="133">
        <f t="shared" si="23"/>
        <v>0</v>
      </c>
      <c r="G27" s="133">
        <f t="shared" si="23"/>
        <v>0</v>
      </c>
      <c r="H27" s="133">
        <f t="shared" si="23"/>
        <v>0</v>
      </c>
      <c r="I27" s="354">
        <f t="shared" si="23"/>
        <v>0</v>
      </c>
      <c r="J27" s="354">
        <f t="shared" si="23"/>
        <v>0</v>
      </c>
      <c r="K27" s="354">
        <f t="shared" si="23"/>
        <v>0</v>
      </c>
      <c r="L27" s="354">
        <f t="shared" si="23"/>
        <v>0</v>
      </c>
      <c r="M27" s="354">
        <f t="shared" si="23"/>
        <v>0</v>
      </c>
      <c r="N27" s="354">
        <f t="shared" si="23"/>
        <v>0</v>
      </c>
      <c r="S27" s="10" t="str">
        <f>IF($Q$3=リスト!$B$3,
 IFERROR(IF(AND(
  ISNUMBER(E27), E27=INT(E27), LEN(ABS(E27))&lt;=12,
  ISNUMBER(F27), F27=INT(F27), LEN(ABS(F27))&lt;=12,
  ISNUMBER(G27), G27=INT(G27), LEN(ABS(G27))&lt;=12),
  "OK","NG"),"NG"),
 IF($Q$3=リスト!$B$4,
 IFERROR(IF(AND(
  ISNUMBER(F27), F27=INT(F27), LEN(ABS(F27))&lt;=12,
  ISNUMBER(G27), G27=INT(G27), LEN(ABS(G27))&lt;=12),
  "OK","NG"),"NG"),
 IF($Q$3=リスト!$B$5,
 IFERROR(IF(AND(
  ISNUMBER(G27), G27=INT(G27), LEN(ABS(G27))&lt;=12),
  "OK","NG"),"NG"),
 "-")))</f>
        <v>-</v>
      </c>
      <c r="T27" s="10" t="str">
        <f t="shared" si="21"/>
        <v>OK</v>
      </c>
      <c r="U27" s="10" t="str">
        <f t="shared" si="22"/>
        <v>OK</v>
      </c>
      <c r="V27" s="10" t="str">
        <f>IFERROR(IF($Q$5=リスト!$J$3,
 IF(AND(ISNUMBER(J27),J27=INT(J27),LEN(ABS(J27))&lt;=12,
        ISNUMBER(K27),K27=INT(K27),LEN(ABS(K27))&lt;=12,
        ISNUMBER(L27),L27=INT(L27),LEN(ABS(L27))&lt;=12),
    "OK","NG"),
 IF($Q$5=リスト!$J$4,
 IF(AND(ISNUMBER(J27),J27=INT(J27),LEN(ABS(J27))&lt;=12,
        ISNUMBER(K27),K27=INT(K27),LEN(ABS(K27))&lt;=12,
        ISNUMBER(L27),L27=INT(L27),LEN(ABS(L27))&lt;=12,
        ISNUMBER(M27),M27=INT(M27),LEN(ABS(M27))&lt;=12),
    "OK","NG"),
 IF($Q$5=リスト!$J$5,
 IF(AND(ISNUMBER(J27),J27=INT(J27),LEN(ABS(J27))&lt;=12,
        ISNUMBER(K27),K27=INT(K27),LEN(ABS(K27))&lt;=12,
        ISNUMBER(L27),L27=INT(L27),LEN(ABS(L27))&lt;=12,
        ISNUMBER(M27),M27=INT(M27),LEN(ABS(M27))&lt;=12,
        ISNUMBER(N27),N27=INT(N27),LEN(ABS(N27))&lt;=12),
    "OK","NG"),
"NG"))),"NG")</f>
        <v>NG</v>
      </c>
      <c r="W27" s="10" t="s">
        <v>36</v>
      </c>
      <c r="X27" s="10" t="s">
        <v>225</v>
      </c>
      <c r="Y27" s="10" t="s">
        <v>225</v>
      </c>
      <c r="Z27" s="10" t="s">
        <v>225</v>
      </c>
      <c r="AA27" s="10" t="s">
        <v>225</v>
      </c>
    </row>
    <row r="28" spans="2:27" ht="46.5" customHeight="1" thickBot="1">
      <c r="B28" s="145"/>
      <c r="C28" s="149" t="s">
        <v>256</v>
      </c>
      <c r="D28" s="149"/>
      <c r="E28" s="181"/>
      <c r="F28" s="142"/>
      <c r="G28" s="142"/>
      <c r="H28" s="142"/>
      <c r="I28" s="355">
        <f>I7-I13-I24</f>
        <v>0</v>
      </c>
      <c r="J28" s="355">
        <f t="shared" ref="J28:N28" si="24">J7-J13-J24</f>
        <v>0</v>
      </c>
      <c r="K28" s="355">
        <f t="shared" si="24"/>
        <v>0</v>
      </c>
      <c r="L28" s="355">
        <f t="shared" si="24"/>
        <v>0</v>
      </c>
      <c r="M28" s="355">
        <f t="shared" si="24"/>
        <v>0</v>
      </c>
      <c r="N28" s="355">
        <f t="shared" si="24"/>
        <v>0</v>
      </c>
      <c r="S28" s="10" t="s">
        <v>225</v>
      </c>
      <c r="T28" s="10" t="s">
        <v>225</v>
      </c>
      <c r="U28" s="10" t="str">
        <f t="shared" si="22"/>
        <v>OK</v>
      </c>
      <c r="V28" s="10" t="str">
        <f>IFERROR(IF($Q$5=リスト!$J$3,
 IF(AND(ISNUMBER(J28),J28=INT(J28),LEN(ABS(J28))&lt;=12,
        ISNUMBER(K28),K28=INT(K28),LEN(ABS(K28))&lt;=12,
        ISNUMBER(L28),L28=INT(L28),LEN(ABS(L28))&lt;=12),
    "OK","NG"),
 IF($Q$5=リスト!$J$4,
 IF(AND(ISNUMBER(J28),J28=INT(J28),LEN(ABS(J28))&lt;=12,
        ISNUMBER(K28),K28=INT(K28),LEN(ABS(K28))&lt;=12,
        ISNUMBER(L28),L28=INT(L28),LEN(ABS(L28))&lt;=12,
        ISNUMBER(M28),M28=INT(M28),LEN(ABS(M28))&lt;=12),
    "OK","NG"),
 IF($Q$5=リスト!$J$5,
 IF(AND(ISNUMBER(J28),J28=INT(J28),LEN(ABS(J28))&lt;=12,
        ISNUMBER(K28),K28=INT(K28),LEN(ABS(K28))&lt;=12,
        ISNUMBER(L28),L28=INT(L28),LEN(ABS(L28))&lt;=12,
        ISNUMBER(M28),M28=INT(M28),LEN(ABS(M28))&lt;=12,
        ISNUMBER(N28),N28=INT(N28),LEN(ABS(N28))&lt;=12),
    "OK","NG"),
"NG"))),"NG")</f>
        <v>NG</v>
      </c>
      <c r="W28" s="10" t="s">
        <v>225</v>
      </c>
      <c r="X28" s="10" t="s">
        <v>225</v>
      </c>
      <c r="Y28" s="10" t="s">
        <v>225</v>
      </c>
      <c r="Z28" s="10" t="s">
        <v>225</v>
      </c>
      <c r="AA28" s="10" t="s">
        <v>225</v>
      </c>
    </row>
    <row r="29" spans="2:27" ht="46.5" customHeight="1" thickTop="1">
      <c r="B29" s="145" t="s">
        <v>257</v>
      </c>
      <c r="C29" s="149"/>
      <c r="D29" s="147"/>
      <c r="E29" s="238"/>
      <c r="F29" s="239"/>
      <c r="G29" s="240"/>
      <c r="H29" s="240"/>
      <c r="I29" s="137"/>
      <c r="J29" s="137"/>
      <c r="K29" s="137"/>
      <c r="L29" s="137"/>
      <c r="M29" s="137"/>
      <c r="N29" s="357"/>
      <c r="S29" s="10" t="str">
        <f>IF($Q$3=リスト!$B$3,
 IFERROR(IF(AND(
  ISNUMBER(E29), E29=INT(E29), E29&gt;=0, LEN(E29)&lt;=12,
  ISNUMBER(F29), F29=INT(F29), F29&gt;=0, LEN(F29)&lt;=12,
  ISNUMBER(G29), G29=INT(G29), G29&gt;=0, LEN(G29)&lt;=12),
  "OK","NG"),"NG"),
 IF($Q$3=リスト!$B$4,
 IFERROR(IF(AND(
  ISNUMBER(F29), F29=INT(F29), F29&gt;=0, LEN(F29)&lt;=12,
  ISNUMBER(G29), G29=INT(G29), G29&gt;=0, LEN(G29)&lt;=12),
  "OK","NG"),"NG"),
 IF($Q$3=リスト!$B$5,
 IFERROR(IF(AND(
  ISNUMBER(G29), G29=INT(G29), G29&gt;=0, LEN(G29)&lt;=12),
  "OK","NG"),"NG"),
 "-")))</f>
        <v>-</v>
      </c>
      <c r="T29" s="10" t="str">
        <f t="shared" ref="T29:T30" si="25">IFERROR(IF(AND(
  ISNUMBER(H29),H29=INT(H29),H29&gt;=0,LEN(H29)&lt;=12),
 "OK","NG"),"NG"
)</f>
        <v>NG</v>
      </c>
      <c r="U29" s="10" t="str">
        <f>IFERROR(IF(AND(
  ISNUMBER(I29),I29=INT(I29),I29&gt;=0,LEN(I29)&lt;=12),
 "OK","NG"),"NG"
)</f>
        <v>NG</v>
      </c>
      <c r="V29" s="10" t="str">
        <f>IFERROR(IF($Q$5=リスト!$J$3,
 IF(AND(ISNUMBER(J29),J29=INT(J29),J29&gt;=0,LEN(J29)&lt;=12,
        ISNUMBER(K29),K29=INT(K29),K29&gt;=0,LEN(K29)&lt;=12,
        ISNUMBER(L29),L29=INT(L29),L29&gt;=0,LEN(L29)&lt;=12),
    "OK","NG"),
 IF($Q$5=リスト!$J$4,
 IF(AND(ISNUMBER(J29),J29=INT(J29),J29&gt;=0,LEN(J29)&lt;=12,
        ISNUMBER(K29),K29=INT(K29),K29&gt;=0,LEN(K29)&lt;=12,
        ISNUMBER(L29),L29=INT(L29),L29&gt;=0,LEN(L29)&lt;=12,
        ISNUMBER(M29),M29=INT(M29),M29&gt;=0,LEN(M29)&lt;=12),
    "OK","NG"),
 IF($Q$5=リスト!$J$5,
 IF(AND(ISNUMBER(J29),J29=INT(J29),J29&gt;=0,LEN(J29)&lt;=12,
        ISNUMBER(K29),K29=INT(K29),K29&gt;=0,LEN(K29)&lt;=12,
        ISNUMBER(L29),L29=INT(L29),L29&gt;=0,LEN(L29)&lt;=12,
        ISNUMBER(M29),M29=INT(M29),M29&gt;=0,LEN(M29)&lt;=12,
        ISNUMBER(N29),N29=INT(N29),N29&gt;=0,LEN(N29)&lt;=12),
    "OK","NG"),
"NG"))),"NG")</f>
        <v>NG</v>
      </c>
      <c r="W29" s="10" t="str">
        <f>IF($Q$3=リスト!$B$3, IF(OR($E29="", $F29="", $G29=""), "NG", "OK"),
 IF($Q$3=リスト!$B$4, IF(OR($F29="", $G29=""), "NG", "OK"),
 IF($Q$3=リスト!$B$5, IF($G29="", "NG", "OK"),
 "-")))</f>
        <v>-</v>
      </c>
      <c r="X29" s="10" t="str">
        <f>IF(H29="", "NG", "OK")</f>
        <v>NG</v>
      </c>
      <c r="Y29" s="10" t="str">
        <f>IF(I29="", "NG", "OK")</f>
        <v>NG</v>
      </c>
      <c r="Z29" s="10" t="str">
        <f>IF($Q$5=リスト!$J$3, IF(COUNTA($J29:$L29)&lt;3, "NG", "OK"),
 IF($Q$5=リスト!$J$4, IF(COUNTA($J29:$M29)&lt;4, "NG", "OK"),
 IF($Q$5=リスト!$J$5, IF(COUNTA($J29:$N29)&lt;5, "NG", "OK"),
 "NG")))</f>
        <v>NG</v>
      </c>
      <c r="AA29" s="10" t="s">
        <v>225</v>
      </c>
    </row>
    <row r="30" spans="2:27" ht="46.5" customHeight="1" thickBot="1">
      <c r="B30" s="145" t="s">
        <v>258</v>
      </c>
      <c r="C30" s="149"/>
      <c r="D30" s="147"/>
      <c r="E30" s="235"/>
      <c r="F30" s="198"/>
      <c r="G30" s="236"/>
      <c r="H30" s="236"/>
      <c r="I30" s="165"/>
      <c r="J30" s="358"/>
      <c r="K30" s="358"/>
      <c r="L30" s="358"/>
      <c r="M30" s="358"/>
      <c r="N30" s="359"/>
      <c r="S30" s="10" t="str">
        <f>IF($Q$3=リスト!$B$3,
 IFERROR(IF(AND(
  ISNUMBER(E30), E30=INT(E30), E30&gt;=0, LEN(E30)&lt;=12,
  ISNUMBER(F30), F30=INT(F30), F30&gt;=0, LEN(F30)&lt;=12,
  ISNUMBER(G30), G30=INT(G30), G30&gt;=0, LEN(G30)&lt;=12),
  "OK","NG"),"NG"),
 IF($Q$3=リスト!$B$4,
 IFERROR(IF(AND(
  ISNUMBER(F30), F30=INT(F30), F30&gt;=0, LEN(F30)&lt;=12,
  ISNUMBER(G30), G30=INT(G30), G30&gt;=0, LEN(G30)&lt;=12),
  "OK","NG"),"NG"),
 IF($Q$3=リスト!$B$5,
 IFERROR(IF(AND(
  ISNUMBER(G30), G30=INT(G30), G30&gt;=0, LEN(G30)&lt;=12),
  "OK","NG"),"NG"),
 "-")))</f>
        <v>-</v>
      </c>
      <c r="T30" s="10" t="str">
        <f t="shared" si="25"/>
        <v>NG</v>
      </c>
      <c r="U30" s="10" t="str">
        <f>IFERROR(IF(AND(
  ISNUMBER(I30),I30=INT(I30),I30&gt;=0,LEN(I30)&lt;=12),
 "OK","NG"),"NG"
)</f>
        <v>NG</v>
      </c>
      <c r="V30" s="10" t="str">
        <f>IFERROR(IF($Q$5=リスト!$J$3,
 IF(AND(ISNUMBER(J30),J30=INT(J30),J30&gt;=0,LEN(J30)&lt;=12,
        ISNUMBER(K30),K30=INT(K30),K30&gt;=0,LEN(K30)&lt;=12,
        ISNUMBER(L30),L30=INT(L30),L30&gt;=0,LEN(L30)&lt;=12),
    "OK","NG"),
 IF($Q$5=リスト!$J$4,
 IF(AND(ISNUMBER(J30),J30=INT(J30),J30&gt;=0,LEN(J30)&lt;=12,
        ISNUMBER(K30),K30=INT(K30),K30&gt;=0,LEN(K30)&lt;=12,
        ISNUMBER(L30),L30=INT(L30),L30&gt;=0,LEN(L30)&lt;=12,
        ISNUMBER(M30),M30=INT(M30),M30&gt;=0,LEN(M30)&lt;=12),
    "OK","NG"),
 IF($Q$5=リスト!$J$5,
 IF(AND(ISNUMBER(J30),J30=INT(J30),J30&gt;=0,LEN(J30)&lt;=12,
        ISNUMBER(K30),K30=INT(K30),K30&gt;=0,LEN(K30)&lt;=12,
        ISNUMBER(L30),L30=INT(L30),L30&gt;=0,LEN(L30)&lt;=12,
        ISNUMBER(M30),M30=INT(M30),M30&gt;=0,LEN(M30)&lt;=12,
        ISNUMBER(N30),N30=INT(N30),N30&gt;=0,LEN(N30)&lt;=12),
    "OK","NG"),
"NG"))),"NG")</f>
        <v>NG</v>
      </c>
      <c r="W30" s="10" t="str">
        <f>IF($Q$3=リスト!$B$3, IF(OR($E30="", $F30="", $G30=""), "NG", "OK"),
 IF($Q$3=リスト!$B$4, IF(OR($F30="", $G30=""), "NG", "OK"),
 IF($Q$3=リスト!$B$5, IF($G30="", "NG", "OK"),
 "-")))</f>
        <v>-</v>
      </c>
      <c r="X30" s="10" t="str">
        <f>IF(H30="", "NG", "OK")</f>
        <v>NG</v>
      </c>
      <c r="Y30" s="10" t="str">
        <f>IF(I30="", "NG", "OK")</f>
        <v>NG</v>
      </c>
      <c r="Z30" s="10" t="str">
        <f>IF($Q$5=リスト!$J$3, IF(COUNTA($J30:$L30)&lt;3, "NG", "OK"),
 IF($Q$5=リスト!$J$4, IF(COUNTA($J30:$M30)&lt;4, "NG", "OK"),
 IF($Q$5=リスト!$J$5, IF(COUNTA($J30:$N30)&lt;5, "NG", "OK"),
 "NG")))</f>
        <v>NG</v>
      </c>
      <c r="AA30" s="10" t="s">
        <v>225</v>
      </c>
    </row>
    <row r="31" spans="2:27" ht="46.5" customHeight="1" thickTop="1" thickBot="1">
      <c r="B31" s="317" t="s">
        <v>259</v>
      </c>
      <c r="C31" s="147"/>
      <c r="D31" s="147"/>
      <c r="E31" s="182">
        <f t="shared" ref="E31:N31" si="26">E26+E29-E30</f>
        <v>0</v>
      </c>
      <c r="F31" s="135">
        <f t="shared" si="26"/>
        <v>0</v>
      </c>
      <c r="G31" s="135">
        <f t="shared" si="26"/>
        <v>0</v>
      </c>
      <c r="H31" s="135">
        <f t="shared" si="26"/>
        <v>0</v>
      </c>
      <c r="I31" s="135">
        <f t="shared" si="26"/>
        <v>0</v>
      </c>
      <c r="J31" s="135">
        <f t="shared" si="26"/>
        <v>0</v>
      </c>
      <c r="K31" s="135">
        <f t="shared" si="26"/>
        <v>0</v>
      </c>
      <c r="L31" s="135">
        <f t="shared" si="26"/>
        <v>0</v>
      </c>
      <c r="M31" s="135">
        <f t="shared" si="26"/>
        <v>0</v>
      </c>
      <c r="N31" s="135">
        <f t="shared" si="26"/>
        <v>0</v>
      </c>
      <c r="S31" s="10" t="str">
        <f>IF($Q$3=リスト!$B$3,
 IFERROR(IF(AND(
  ISNUMBER(E31), E31=INT(E31), LEN(ABS(E31))&lt;=12,
  ISNUMBER(F31), F31=INT(F31), LEN(ABS(F31))&lt;=12,
  ISNUMBER(G31), G31=INT(G31), LEN(ABS(G31))&lt;=12),
  "OK","NG"),"NG"),
 IF($Q$3=リスト!$B$4,
 IFERROR(IF(AND(
  ISNUMBER(F31), F31=INT(F31), LEN(ABS(F31))&lt;=12,
  ISNUMBER(G31), G31=INT(G31), LEN(ABS(G31))&lt;=12),
  "OK","NG"),"NG"),
 IF($Q$3=リスト!$B$5,
 IFERROR(IF(AND(
  ISNUMBER(G31), G31=INT(G31), LEN(ABS(G31))&lt;=12),
  "OK","NG"),"NG"),
 "-")))</f>
        <v>-</v>
      </c>
      <c r="T31" s="10" t="str">
        <f t="shared" ref="T31" si="27">IFERROR(IF(AND(
  ISNUMBER(H31),H31=INT(H31),LEN(ABS(H31))&lt;=12),
 "OK","NG"),"NG"
)</f>
        <v>OK</v>
      </c>
      <c r="U31" s="10" t="str">
        <f t="shared" ref="U31" si="28">IFERROR(IF(AND(
  ISNUMBER(I31),I31=INT(I31),LEN(ABS(I31))&lt;=12),
 "OK","NG"),"NG"
)</f>
        <v>OK</v>
      </c>
      <c r="V31" s="10" t="str">
        <f>IFERROR(IF($Q$5=リスト!$J$3,
 IF(AND(ISNUMBER(J31),J31=INT(J31),LEN(ABS(J31))&lt;=12,
        ISNUMBER(K31),K31=INT(K31),LEN(ABS(K31))&lt;=12,
        ISNUMBER(L31),L31=INT(L31),LEN(ABS(L31))&lt;=12),
    "OK","NG"),
 IF($Q$5=リスト!$J$4,
 IF(AND(ISNUMBER(J31),J31=INT(J31),LEN(ABS(J31))&lt;=12,
        ISNUMBER(K31),K31=INT(K31),LEN(ABS(K31))&lt;=12,
        ISNUMBER(L31),L31=INT(L31),LEN(ABS(L31))&lt;=12,
        ISNUMBER(M31),M31=INT(M31),LEN(ABS(M31))&lt;=12),
    "OK","NG"),
 IF($Q$5=リスト!$J$5,
 IF(AND(ISNUMBER(J31),J31=INT(J31),LEN(ABS(J31))&lt;=12,
        ISNUMBER(K31),K31=INT(K31),LEN(ABS(K31))&lt;=12,
        ISNUMBER(L31),L31=INT(L31),LEN(ABS(L31))&lt;=12,
        ISNUMBER(M31),M31=INT(M31),LEN(ABS(M31))&lt;=12,
        ISNUMBER(N31),N31=INT(N31),LEN(ABS(N31))&lt;=12),
    "OK","NG"),
"NG"))),"NG")</f>
        <v>NG</v>
      </c>
      <c r="W31" s="10" t="s">
        <v>36</v>
      </c>
      <c r="X31" s="10" t="s">
        <v>225</v>
      </c>
      <c r="Y31" s="10" t="s">
        <v>225</v>
      </c>
      <c r="Z31" s="10" t="s">
        <v>225</v>
      </c>
      <c r="AA31" s="10" t="s">
        <v>225</v>
      </c>
    </row>
    <row r="32" spans="2:27" ht="46.5" customHeight="1" thickTop="1">
      <c r="B32" s="145" t="s">
        <v>260</v>
      </c>
      <c r="C32" s="147"/>
      <c r="D32" s="147"/>
      <c r="E32" s="238"/>
      <c r="F32" s="240"/>
      <c r="G32" s="360"/>
      <c r="H32" s="303"/>
      <c r="I32" s="262"/>
      <c r="J32" s="262"/>
      <c r="K32" s="262"/>
      <c r="L32" s="262"/>
      <c r="M32" s="262"/>
      <c r="N32" s="262"/>
      <c r="S32" s="10" t="str">
        <f>IF($Q$3=リスト!$B$3,
 IFERROR(IF(AND(
  ISNUMBER(E32), E32=INT(E32), E32&gt;=0, LEN(E32)&lt;=12,
  ISNUMBER(F32), F32=INT(F32), F32&gt;=0, LEN(F32)&lt;=12,
  ISNUMBER(G32), G32=INT(G32), G32&gt;=0, LEN(G32)&lt;=12),
  "OK","NG"),"NG"),
 IF($Q$3=リスト!$B$4,
 IFERROR(IF(AND(
  ISNUMBER(F32), F32=INT(F32), F32&gt;=0, LEN(F32)&lt;=12,
  ISNUMBER(G32), G32=INT(G32), G32&gt;=0, LEN(G32)&lt;=12),
  "OK","NG"),"NG"),
 IF($Q$3=リスト!$B$5,
 IFERROR(IF(AND(
  ISNUMBER(G32), G32=INT(G32), G32&gt;=0, LEN(G32)&lt;=12),
  "OK","NG"),"NG"),
 "-")))</f>
        <v>-</v>
      </c>
      <c r="T32" s="10" t="s">
        <v>225</v>
      </c>
      <c r="U32" s="10" t="s">
        <v>225</v>
      </c>
      <c r="V32" s="10" t="s">
        <v>225</v>
      </c>
      <c r="W32" s="10" t="str">
        <f>IF($Q$3=リスト!$B$3, IF(OR($E32="", $F32="", $G32=""), "NG", "OK"),
 IF($Q$3=リスト!$B$4, IF(OR($F32="", $G32=""), "NG", "OK"),
 IF($Q$3=リスト!$B$5, IF($G32="", "NG", "OK"),
 "-")))</f>
        <v>-</v>
      </c>
      <c r="X32" s="10" t="s">
        <v>225</v>
      </c>
      <c r="Y32" s="10" t="s">
        <v>225</v>
      </c>
      <c r="Z32" s="10" t="s">
        <v>225</v>
      </c>
      <c r="AA32" s="10" t="s">
        <v>225</v>
      </c>
    </row>
    <row r="33" spans="2:27" ht="46.5" customHeight="1" thickBot="1">
      <c r="B33" s="145" t="s">
        <v>261</v>
      </c>
      <c r="C33" s="147"/>
      <c r="D33" s="147"/>
      <c r="E33" s="235"/>
      <c r="F33" s="236"/>
      <c r="G33" s="361"/>
      <c r="H33" s="303"/>
      <c r="I33" s="262"/>
      <c r="J33" s="262"/>
      <c r="K33" s="262"/>
      <c r="L33" s="262"/>
      <c r="M33" s="262"/>
      <c r="N33" s="262"/>
      <c r="S33" s="10" t="str">
        <f>IF($Q$3=リスト!$B$3,
 IFERROR(IF(AND(
  ISNUMBER(E33), E33=INT(E33), E33&gt;=0, LEN(E33)&lt;=12,
  ISNUMBER(F33), F33=INT(F33), F33&gt;=0, LEN(F33)&lt;=12,
  ISNUMBER(G33), G33=INT(G33), G33&gt;=0, LEN(G33)&lt;=12),
  "OK","NG"),"NG"),
 IF($Q$3=リスト!$B$4,
 IFERROR(IF(AND(
  ISNUMBER(F33), F33=INT(F33), F33&gt;=0, LEN(F33)&lt;=12,
  ISNUMBER(G33), G33=INT(G33), G33&gt;=0, LEN(G33)&lt;=12),
  "OK","NG"),"NG"),
 IF($Q$3=リスト!$B$5,
 IFERROR(IF(AND(
  ISNUMBER(G33), G33=INT(G33), G33&gt;=0, LEN(G33)&lt;=12),
  "OK","NG"),"NG"),
 "-")))</f>
        <v>-</v>
      </c>
      <c r="T33" s="10" t="s">
        <v>225</v>
      </c>
      <c r="U33" s="10" t="s">
        <v>225</v>
      </c>
      <c r="V33" s="10" t="s">
        <v>225</v>
      </c>
      <c r="W33" s="10" t="str">
        <f>IF($Q$3=リスト!$B$3, IF(OR($E33="", $F33="", $G33=""), "NG", "OK"),
 IF($Q$3=リスト!$B$4, IF(OR($F33="", $G33=""), "NG", "OK"),
 IF($Q$3=リスト!$B$5, IF($G33="", "NG", "OK"),
 "-")))</f>
        <v>-</v>
      </c>
      <c r="X33" s="10" t="s">
        <v>225</v>
      </c>
      <c r="Y33" s="10" t="s">
        <v>225</v>
      </c>
      <c r="Z33" s="10" t="s">
        <v>225</v>
      </c>
      <c r="AA33" s="10" t="s">
        <v>225</v>
      </c>
    </row>
    <row r="34" spans="2:27" ht="46.5" customHeight="1" thickTop="1" thickBot="1">
      <c r="B34" s="317" t="s">
        <v>262</v>
      </c>
      <c r="C34" s="147"/>
      <c r="D34" s="148"/>
      <c r="E34" s="263">
        <f>E31+E32-E33</f>
        <v>0</v>
      </c>
      <c r="F34" s="263">
        <f>F31+F32-F33</f>
        <v>0</v>
      </c>
      <c r="G34" s="301">
        <f>G31+G32-G33</f>
        <v>0</v>
      </c>
      <c r="H34" s="262"/>
      <c r="I34" s="262"/>
      <c r="J34" s="262"/>
      <c r="K34" s="262"/>
      <c r="L34" s="262"/>
      <c r="M34" s="262"/>
      <c r="N34" s="262"/>
      <c r="S34" s="10" t="str">
        <f>IF($Q$3=リスト!$B$3,
 IFERROR(IF(AND(
  ISNUMBER(E34), E34=INT(E34), LEN(ABS(E34))&lt;=12,
  ISNUMBER(F34), F34=INT(F34), LEN(ABS(F34))&lt;=12,
  ISNUMBER(G34), G34=INT(G34), LEN(ABS(G34))&lt;=12),
  "OK","NG"),"NG"),
 IF($Q$3=リスト!$B$4,
 IFERROR(IF(AND(
  ISNUMBER(F34), F34=INT(F34), LEN(ABS(F34))&lt;=12,
  ISNUMBER(G34), G34=INT(G34), LEN(ABS(G34))&lt;=12),
  "OK","NG"),"NG"),
 IF($Q$3=リスト!$B$5,
 IFERROR(IF(AND(
  ISNUMBER(G34), G34=INT(G34), LEN(ABS(G34))&lt;=12),
  "OK","NG"),"NG"),
 "-")))</f>
        <v>-</v>
      </c>
      <c r="T34" s="10" t="s">
        <v>225</v>
      </c>
      <c r="U34" s="10" t="s">
        <v>225</v>
      </c>
      <c r="V34" s="10" t="s">
        <v>225</v>
      </c>
      <c r="W34" s="10" t="s">
        <v>225</v>
      </c>
      <c r="X34" s="10" t="s">
        <v>225</v>
      </c>
      <c r="Y34" s="10" t="s">
        <v>225</v>
      </c>
      <c r="Z34" s="10" t="s">
        <v>225</v>
      </c>
      <c r="AA34" s="10" t="s">
        <v>225</v>
      </c>
    </row>
    <row r="35" spans="2:27" ht="46.5" customHeight="1" thickTop="1" thickBot="1">
      <c r="B35" s="145" t="s">
        <v>263</v>
      </c>
      <c r="C35" s="147"/>
      <c r="D35" s="148"/>
      <c r="E35" s="171"/>
      <c r="F35" s="172"/>
      <c r="G35" s="362"/>
      <c r="H35" s="303"/>
      <c r="I35" s="262"/>
      <c r="J35" s="262"/>
      <c r="K35" s="262"/>
      <c r="L35" s="262"/>
      <c r="M35" s="262"/>
      <c r="N35" s="262"/>
      <c r="S35" s="10" t="str">
        <f>IF($Q$3=リスト!$B$3,
 IFERROR(IF(AND(
  ISNUMBER(E35), E35=INT(E35), LEN(ABS(E35))&lt;=12,
  ISNUMBER(F35), F35=INT(F35), LEN(ABS(F35))&lt;=12,
  ISNUMBER(G35), G35=INT(G35), LEN(ABS(G35))&lt;=12),
  "OK","NG"),"NG"),
 IF($Q$3=リスト!$B$4,
 IFERROR(IF(AND(
  ISNUMBER(F35), F35=INT(F35), LEN(ABS(F35))&lt;=12,
  ISNUMBER(G35), G35=INT(G35), LEN(ABS(G35))&lt;=12),
  "OK","NG"),"NG"),
 IF($Q$3=リスト!$B$5,
 IFERROR(IF(AND(
  ISNUMBER(G35), G35=INT(G35), LEN(ABS(G35))&lt;=12),
  "OK","NG"),"NG"),
 "-")))</f>
        <v>-</v>
      </c>
      <c r="T35" s="10" t="s">
        <v>225</v>
      </c>
      <c r="U35" s="10" t="s">
        <v>225</v>
      </c>
      <c r="V35" s="10" t="s">
        <v>225</v>
      </c>
      <c r="W35" s="10" t="str">
        <f>IF($Q$3=リスト!$B$3, IF(OR($E35="", $F35="", $G35=""), "NG", "OK"),
 IF($Q$3=リスト!$B$4, IF(OR($F35="", $G35=""), "NG", "OK"),
 IF($Q$3=リスト!$B$5, IF($G35="", "NG", "OK"),
 "-")))</f>
        <v>-</v>
      </c>
      <c r="X35" s="10" t="s">
        <v>225</v>
      </c>
      <c r="Y35" s="10" t="s">
        <v>225</v>
      </c>
      <c r="Z35" s="10" t="s">
        <v>225</v>
      </c>
      <c r="AA35" s="10" t="s">
        <v>225</v>
      </c>
    </row>
    <row r="36" spans="2:27" ht="46.5" customHeight="1" thickTop="1">
      <c r="B36" s="318" t="s">
        <v>264</v>
      </c>
      <c r="C36" s="215"/>
      <c r="D36" s="216"/>
      <c r="E36" s="245">
        <f>E34-E35</f>
        <v>0</v>
      </c>
      <c r="F36" s="245">
        <f>F34-F35</f>
        <v>0</v>
      </c>
      <c r="G36" s="302">
        <f>G34-G35</f>
        <v>0</v>
      </c>
      <c r="H36" s="262"/>
      <c r="I36" s="262"/>
      <c r="J36" s="262"/>
      <c r="K36" s="262"/>
      <c r="L36" s="262"/>
      <c r="M36" s="262"/>
      <c r="N36" s="262"/>
      <c r="S36" s="10" t="str">
        <f>IF($Q$3=リスト!$B$3,
 IFERROR(IF(AND(
  ISNUMBER(E36), E36=INT(E36), LEN(ABS(E36))&lt;=12,
  ISNUMBER(F36), F36=INT(F36), LEN(ABS(F36))&lt;=12,
  ISNUMBER(G36), G36=INT(G36), LEN(ABS(G36))&lt;=12),
  "OK","NG"),"NG"),
 IF($Q$3=リスト!$B$4,
 IFERROR(IF(AND(
  ISNUMBER(F36), F36=INT(F36), LEN(ABS(F36))&lt;=12,
  ISNUMBER(G36), G36=INT(G36), LEN(ABS(G36))&lt;=12),
  "OK","NG"),"NG"),
 IF($Q$3=リスト!$B$5,
 IFERROR(IF(AND(
  ISNUMBER(G36), G36=INT(G36), LEN(ABS(G36))&lt;=12),
  "OK","NG"),"NG"),
 "-")))</f>
        <v>-</v>
      </c>
      <c r="T36" s="10" t="s">
        <v>225</v>
      </c>
      <c r="U36" s="10" t="s">
        <v>225</v>
      </c>
      <c r="V36" s="10" t="s">
        <v>225</v>
      </c>
      <c r="W36" s="10" t="s">
        <v>225</v>
      </c>
      <c r="X36" s="10" t="s">
        <v>225</v>
      </c>
      <c r="Y36" s="10" t="s">
        <v>225</v>
      </c>
      <c r="Z36" s="10" t="s">
        <v>225</v>
      </c>
      <c r="AA36" s="10" t="s">
        <v>225</v>
      </c>
    </row>
    <row r="37" spans="2:27" ht="46.5" customHeight="1">
      <c r="B37" s="218" t="s">
        <v>265</v>
      </c>
      <c r="C37" s="217"/>
      <c r="D37" s="217"/>
      <c r="E37" s="241"/>
      <c r="F37" s="241"/>
      <c r="G37" s="241"/>
      <c r="H37" s="242"/>
      <c r="I37" s="390"/>
      <c r="J37" s="243"/>
      <c r="K37" s="243"/>
      <c r="L37" s="243"/>
      <c r="M37" s="243"/>
      <c r="N37" s="244"/>
      <c r="S37" s="10" t="s">
        <v>225</v>
      </c>
      <c r="T37" s="10" t="s">
        <v>225</v>
      </c>
      <c r="U37" s="10" t="s">
        <v>225</v>
      </c>
      <c r="V37" s="10" t="s">
        <v>225</v>
      </c>
      <c r="W37" s="10" t="s">
        <v>225</v>
      </c>
      <c r="X37" s="10" t="s">
        <v>225</v>
      </c>
      <c r="Y37" s="10" t="s">
        <v>225</v>
      </c>
      <c r="Z37" s="10" t="s">
        <v>225</v>
      </c>
      <c r="AA37" s="10" t="s">
        <v>225</v>
      </c>
    </row>
    <row r="38" spans="2:27" ht="46.5" customHeight="1">
      <c r="B38" s="284" t="s">
        <v>266</v>
      </c>
      <c r="C38" s="221"/>
      <c r="D38" s="221"/>
      <c r="E38" s="133">
        <f t="shared" ref="E38:N38" si="29">E26</f>
        <v>0</v>
      </c>
      <c r="F38" s="133">
        <f t="shared" si="29"/>
        <v>0</v>
      </c>
      <c r="G38" s="133">
        <f t="shared" si="29"/>
        <v>0</v>
      </c>
      <c r="H38" s="133">
        <f t="shared" si="29"/>
        <v>0</v>
      </c>
      <c r="I38" s="133">
        <f t="shared" si="29"/>
        <v>0</v>
      </c>
      <c r="J38" s="133">
        <f t="shared" si="29"/>
        <v>0</v>
      </c>
      <c r="K38" s="133">
        <f t="shared" si="29"/>
        <v>0</v>
      </c>
      <c r="L38" s="133">
        <f t="shared" si="29"/>
        <v>0</v>
      </c>
      <c r="M38" s="133">
        <f t="shared" si="29"/>
        <v>0</v>
      </c>
      <c r="N38" s="133">
        <f t="shared" si="29"/>
        <v>0</v>
      </c>
      <c r="S38" s="10" t="str">
        <f>IF($Q$3=リスト!$B$3,
 IFERROR(IF(AND(
  ISNUMBER(E38), E38=INT(E38), LEN(ABS(E38))&lt;=12,
  ISNUMBER(F38), F38=INT(F38), LEN(ABS(F38))&lt;=12,
  ISNUMBER(G38), G38=INT(G38), LEN(ABS(G38))&lt;=12),
  "OK","NG"),"NG"),
 IF($Q$3=リスト!$B$4,
 IFERROR(IF(AND(
  ISNUMBER(F38), F38=INT(F38), LEN(ABS(F38))&lt;=12,
  ISNUMBER(G38), G38=INT(G38), LEN(ABS(G38))&lt;=12),
  "OK","NG"),"NG"),
 IF($Q$3=リスト!$B$5,
 IFERROR(IF(AND(
  ISNUMBER(G38), G38=INT(G38), LEN(ABS(G38))&lt;=12),
  "OK","NG"),"NG"),
 "-")))</f>
        <v>-</v>
      </c>
      <c r="T38" s="10" t="str">
        <f t="shared" ref="T38" si="30">IFERROR(IF(AND(
  ISNUMBER(H38),H38=INT(H38),LEN(ABS(H38))&lt;=12),
 "OK","NG"),"NG"
)</f>
        <v>OK</v>
      </c>
      <c r="U38" s="10" t="str">
        <f t="shared" ref="U38" si="31">IFERROR(IF(AND(
  ISNUMBER(I38),I38=INT(I38),LEN(ABS(I38))&lt;=12),
 "OK","NG"),"NG"
)</f>
        <v>OK</v>
      </c>
      <c r="V38" s="10" t="str">
        <f>IFERROR(IF($Q$5=リスト!$J$3,
 IF(AND(ISNUMBER(J38),J38=INT(J38),LEN(ABS(J38))&lt;=12,
        ISNUMBER(K38),K38=INT(K38),LEN(ABS(K38))&lt;=12,
        ISNUMBER(L38),L38=INT(L38),LEN(ABS(L38))&lt;=12),
    "OK","NG"),
 IF($Q$5=リスト!$J$4,
 IF(AND(ISNUMBER(J38),J38=INT(J38),LEN(ABS(J38))&lt;=12,
        ISNUMBER(K38),K38=INT(K38),LEN(ABS(K38))&lt;=12,
        ISNUMBER(L38),L38=INT(L38),LEN(ABS(L38))&lt;=12,
        ISNUMBER(M38),M38=INT(M38),LEN(ABS(M38))&lt;=12),
    "OK","NG"),
 IF($Q$5=リスト!$J$5,
 IF(AND(ISNUMBER(J38),J38=INT(J38),LEN(ABS(J38))&lt;=12,
        ISNUMBER(K38),K38=INT(K38),LEN(ABS(K38))&lt;=12,
        ISNUMBER(L38),L38=INT(L38),LEN(ABS(L38))&lt;=12,
        ISNUMBER(M38),M38=INT(M38),LEN(ABS(M38))&lt;=12,
        ISNUMBER(N38),N38=INT(N38),LEN(ABS(N38))&lt;=12),
    "OK","NG"),
"NG"))),"NG")</f>
        <v>NG</v>
      </c>
      <c r="W38" s="10" t="s">
        <v>225</v>
      </c>
      <c r="X38" s="10" t="s">
        <v>225</v>
      </c>
      <c r="Y38" s="10" t="s">
        <v>225</v>
      </c>
      <c r="Z38" s="10" t="s">
        <v>225</v>
      </c>
      <c r="AA38" s="10" t="s">
        <v>225</v>
      </c>
    </row>
    <row r="39" spans="2:27" ht="46.5" customHeight="1">
      <c r="B39" s="320" t="s">
        <v>267</v>
      </c>
      <c r="C39" s="222"/>
      <c r="D39" s="222"/>
      <c r="E39" s="133">
        <f t="shared" ref="E39:N39" si="32">E9+E18</f>
        <v>0</v>
      </c>
      <c r="F39" s="133">
        <f t="shared" si="32"/>
        <v>0</v>
      </c>
      <c r="G39" s="133">
        <f t="shared" si="32"/>
        <v>0</v>
      </c>
      <c r="H39" s="133">
        <f t="shared" si="32"/>
        <v>0</v>
      </c>
      <c r="I39" s="133">
        <f t="shared" si="32"/>
        <v>0</v>
      </c>
      <c r="J39" s="133">
        <f t="shared" si="32"/>
        <v>0</v>
      </c>
      <c r="K39" s="133">
        <f t="shared" si="32"/>
        <v>0</v>
      </c>
      <c r="L39" s="133">
        <f t="shared" si="32"/>
        <v>0</v>
      </c>
      <c r="M39" s="133">
        <f t="shared" si="32"/>
        <v>0</v>
      </c>
      <c r="N39" s="133">
        <f t="shared" si="32"/>
        <v>0</v>
      </c>
      <c r="S39" s="10" t="str">
        <f>IF($Q$3=リスト!$B$3,
 IFERROR(IF(AND(
  ISNUMBER(E39), E39=INT(E39), E39&gt;=0, LEN(E39)&lt;=12,
  ISNUMBER(F39), F39=INT(F39), F39&gt;=0, LEN(F39)&lt;=12,
  ISNUMBER(G39), G39=INT(G39), G39&gt;=0, LEN(G39)&lt;=12),
  "OK","NG"),"NG"),
 IF($Q$3=リスト!$B$4,
 IFERROR(IF(AND(
  ISNUMBER(F39), F39=INT(F39), F39&gt;=0, LEN(F39)&lt;=12,
  ISNUMBER(G39), G39=INT(G39), G39&gt;=0, LEN(G39)&lt;=12),
  "OK","NG"),"NG"),
 IF($Q$3=リスト!$B$5,
 IFERROR(IF(AND(
  ISNUMBER(G39), G39=INT(G39), G39&gt;=0, LEN(G39)&lt;=12),
  "OK","NG"),"NG"),
 "-")))</f>
        <v>-</v>
      </c>
      <c r="T39" s="10" t="str">
        <f>IFERROR(IF(AND(
  ISNUMBER(H39),H39=INT(H39),H39&gt;=0,LEN(H39)&lt;=12),
 "OK","NG"),"NG"
)</f>
        <v>OK</v>
      </c>
      <c r="U39" s="10" t="str">
        <f>IFERROR(IF(AND(
  ISNUMBER(I39),I39=INT(I39),I39&gt;=0,LEN(I39)&lt;=12),
 "OK","NG"),"NG"
)</f>
        <v>OK</v>
      </c>
      <c r="V39" s="10" t="str">
        <f>IFERROR(IF($Q$5=リスト!$J$3,
 IF(AND(ISNUMBER(J39),J39=INT(J39),J39&gt;=0,LEN(J39)&lt;=12,
        ISNUMBER(K39),K39=INT(K39),K39&gt;=0,LEN(K39)&lt;=12,
        ISNUMBER(L39),L39=INT(L39),L39&gt;=0,LEN(L39)&lt;=12),
    "OK","NG"),
 IF($Q$5=リスト!$J$4,
 IF(AND(ISNUMBER(J39),J39=INT(J39),J39&gt;=0,LEN(J39)&lt;=12,
        ISNUMBER(K39),K39=INT(K39),K39&gt;=0,LEN(K39)&lt;=12,
        ISNUMBER(L39),L39=INT(L39),L39&gt;=0,LEN(L39)&lt;=12,
        ISNUMBER(M39),M39=INT(M39),M39&gt;=0,LEN(M39)&lt;=12),
    "OK","NG"),
 IF($Q$5=リスト!$J$5,
 IF(AND(ISNUMBER(J39),J39=INT(J39),J39&gt;=0,LEN(J39)&lt;=12,
        ISNUMBER(K39),K39=INT(K39),K39&gt;=0,LEN(K39)&lt;=12,
        ISNUMBER(L39),L39=INT(L39),L39&gt;=0,LEN(L39)&lt;=12,
        ISNUMBER(M39),M39=INT(M39),M39&gt;=0,LEN(M39)&lt;=12,
        ISNUMBER(N39),N39=INT(N39),N39&gt;=0,LEN(N39)&lt;=12),
    "OK","NG"),
"NG"))),"NG")</f>
        <v>NG</v>
      </c>
      <c r="W39" s="10" t="s">
        <v>225</v>
      </c>
      <c r="X39" s="10" t="s">
        <v>225</v>
      </c>
      <c r="Y39" s="10" t="s">
        <v>225</v>
      </c>
      <c r="Z39" s="10" t="s">
        <v>225</v>
      </c>
      <c r="AA39" s="10" t="s">
        <v>225</v>
      </c>
    </row>
    <row r="40" spans="2:27" ht="46.5" customHeight="1">
      <c r="B40" s="319" t="s">
        <v>268</v>
      </c>
      <c r="C40" s="221"/>
      <c r="D40" s="221"/>
      <c r="E40" s="133">
        <f t="shared" ref="E40:N40" si="33">E10+E19</f>
        <v>0</v>
      </c>
      <c r="F40" s="133">
        <f t="shared" si="33"/>
        <v>0</v>
      </c>
      <c r="G40" s="133">
        <f t="shared" si="33"/>
        <v>0</v>
      </c>
      <c r="H40" s="133">
        <f t="shared" si="33"/>
        <v>0</v>
      </c>
      <c r="I40" s="133">
        <f t="shared" si="33"/>
        <v>0</v>
      </c>
      <c r="J40" s="133">
        <f t="shared" si="33"/>
        <v>0</v>
      </c>
      <c r="K40" s="133">
        <f t="shared" si="33"/>
        <v>0</v>
      </c>
      <c r="L40" s="133">
        <f t="shared" si="33"/>
        <v>0</v>
      </c>
      <c r="M40" s="133">
        <f t="shared" si="33"/>
        <v>0</v>
      </c>
      <c r="N40" s="133">
        <f t="shared" si="33"/>
        <v>0</v>
      </c>
      <c r="S40" s="10" t="str">
        <f>IF($Q$3=リスト!$B$3,
 IFERROR(IF(AND(
  ISNUMBER(E40), E40=INT(E40), E40&gt;=0, LEN(E40)&lt;=12,
  ISNUMBER(F40), F40=INT(F40), F40&gt;=0, LEN(F40)&lt;=12,
  ISNUMBER(G40), G40=INT(G40), G40&gt;=0, LEN(G40)&lt;=12),
  "OK","NG"),"NG"),
 IF($Q$3=リスト!$B$4,
 IFERROR(IF(AND(
  ISNUMBER(F40), F40=INT(F40), F40&gt;=0, LEN(F40)&lt;=12,
  ISNUMBER(G40), G40=INT(G40), G40&gt;=0, LEN(G40)&lt;=12),
  "OK","NG"),"NG"),
 IF($Q$3=リスト!$B$5,
 IFERROR(IF(AND(
  ISNUMBER(G40), G40=INT(G40), G40&gt;=0, LEN(G40)&lt;=12),
  "OK","NG"),"NG"),
 "-")))</f>
        <v>-</v>
      </c>
      <c r="T40" s="10" t="str">
        <f t="shared" ref="T40:T41" si="34">IFERROR(IF(AND(
  ISNUMBER(H40),H40=INT(H40),H40&gt;=0,LEN(H40)&lt;=12),
 "OK","NG"),"NG"
)</f>
        <v>OK</v>
      </c>
      <c r="U40" s="10" t="str">
        <f>IFERROR(IF(AND(
  ISNUMBER(I40),I40=INT(I40),I40&gt;=0,LEN(I40)&lt;=12),
 "OK","NG"),"NG"
)</f>
        <v>OK</v>
      </c>
      <c r="V40" s="10" t="str">
        <f>IFERROR(IF($Q$5=リスト!$J$3,
 IF(AND(ISNUMBER(J40),J40=INT(J40),J40&gt;=0,LEN(J40)&lt;=12,
        ISNUMBER(K40),K40=INT(K40),K40&gt;=0,LEN(K40)&lt;=12,
        ISNUMBER(L40),L40=INT(L40),L40&gt;=0,LEN(L40)&lt;=12),
    "OK","NG"),
 IF($Q$5=リスト!$J$4,
 IF(AND(ISNUMBER(J40),J40=INT(J40),J40&gt;=0,LEN(J40)&lt;=12,
        ISNUMBER(K40),K40=INT(K40),K40&gt;=0,LEN(K40)&lt;=12,
        ISNUMBER(L40),L40=INT(L40),L40&gt;=0,LEN(L40)&lt;=12,
        ISNUMBER(M40),M40=INT(M40),M40&gt;=0,LEN(M40)&lt;=12),
    "OK","NG"),
 IF($Q$5=リスト!$J$5,
 IF(AND(ISNUMBER(J40),J40=INT(J40),J40&gt;=0,LEN(J40)&lt;=12,
        ISNUMBER(K40),K40=INT(K40),K40&gt;=0,LEN(K40)&lt;=12,
        ISNUMBER(L40),L40=INT(L40),L40&gt;=0,LEN(L40)&lt;=12,
        ISNUMBER(M40),M40=INT(M40),M40&gt;=0,LEN(M40)&lt;=12,
        ISNUMBER(N40),N40=INT(N40),N40&gt;=0,LEN(N40)&lt;=12),
    "OK","NG"),
"NG"))),"NG")</f>
        <v>NG</v>
      </c>
      <c r="W40" s="10" t="s">
        <v>225</v>
      </c>
      <c r="X40" s="10" t="s">
        <v>225</v>
      </c>
      <c r="Y40" s="10" t="s">
        <v>225</v>
      </c>
      <c r="Z40" s="10" t="s">
        <v>225</v>
      </c>
      <c r="AA40" s="10" t="s">
        <v>225</v>
      </c>
    </row>
    <row r="41" spans="2:27" ht="46.5" customHeight="1">
      <c r="B41" s="152"/>
      <c r="C41" s="222" t="s">
        <v>269</v>
      </c>
      <c r="D41" s="222"/>
      <c r="E41" s="133">
        <f t="shared" ref="E41:N41" si="35">E12+E23</f>
        <v>0</v>
      </c>
      <c r="F41" s="133">
        <f t="shared" si="35"/>
        <v>0</v>
      </c>
      <c r="G41" s="133">
        <f t="shared" si="35"/>
        <v>0</v>
      </c>
      <c r="H41" s="133">
        <f t="shared" si="35"/>
        <v>0</v>
      </c>
      <c r="I41" s="133">
        <f t="shared" si="35"/>
        <v>0</v>
      </c>
      <c r="J41" s="133">
        <f t="shared" si="35"/>
        <v>0</v>
      </c>
      <c r="K41" s="133">
        <f t="shared" si="35"/>
        <v>0</v>
      </c>
      <c r="L41" s="133">
        <f t="shared" si="35"/>
        <v>0</v>
      </c>
      <c r="M41" s="133">
        <f t="shared" si="35"/>
        <v>0</v>
      </c>
      <c r="N41" s="133">
        <f t="shared" si="35"/>
        <v>0</v>
      </c>
      <c r="S41" s="10" t="str">
        <f>IF($Q$3=リスト!$B$3,
 IFERROR(IF(AND(
  ISNUMBER(E41), E41=INT(E41), E41&gt;=0, LEN(E41)&lt;=12,
  ISNUMBER(F41), F41=INT(F41), F41&gt;=0, LEN(F41)&lt;=12,
  ISNUMBER(G41), G41=INT(G41), G41&gt;=0, LEN(G41)&lt;=12),
  "OK","NG"),"NG"),
 IF($Q$3=リスト!$B$4,
 IFERROR(IF(AND(
  ISNUMBER(F41), F41=INT(F41), F41&gt;=0, LEN(F41)&lt;=12,
  ISNUMBER(G41), G41=INT(G41), G41&gt;=0, LEN(G41)&lt;=12),
  "OK","NG"),"NG"),
 IF($Q$3=リスト!$B$5,
 IFERROR(IF(AND(
  ISNUMBER(G41), G41=INT(G41), G41&gt;=0, LEN(G41)&lt;=12),
  "OK","NG"),"NG"),
 "-")))</f>
        <v>-</v>
      </c>
      <c r="T41" s="10" t="str">
        <f t="shared" si="34"/>
        <v>OK</v>
      </c>
      <c r="U41" s="10" t="str">
        <f>IFERROR(IF(AND(
  ISNUMBER(I41),I41=INT(I41),I41&gt;=0,LEN(I41)&lt;=12),
 "OK","NG"),"NG"
)</f>
        <v>OK</v>
      </c>
      <c r="V41" s="10" t="str">
        <f>IFERROR(IF($Q$5=リスト!$J$3,
 IF(AND(ISNUMBER(J41),J41=INT(J41),J41&gt;=0,LEN(J41)&lt;=12,
        ISNUMBER(K41),K41=INT(K41),K41&gt;=0,LEN(K41)&lt;=12,
        ISNUMBER(L41),L41=INT(L41),L41&gt;=0,LEN(L41)&lt;=12),
    "OK","NG"),
 IF($Q$5=リスト!$J$4,
 IF(AND(ISNUMBER(J41),J41=INT(J41),J41&gt;=0,LEN(J41)&lt;=12,
        ISNUMBER(K41),K41=INT(K41),K41&gt;=0,LEN(K41)&lt;=12,
        ISNUMBER(L41),L41=INT(L41),L41&gt;=0,LEN(L41)&lt;=12,
        ISNUMBER(M41),M41=INT(M41),M41&gt;=0,LEN(M41)&lt;=12),
    "OK","NG"),
 IF($Q$5=リスト!$J$5,
 IF(AND(ISNUMBER(J41),J41=INT(J41),J41&gt;=0,LEN(J41)&lt;=12,
        ISNUMBER(K41),K41=INT(K41),K41&gt;=0,LEN(K41)&lt;=12,
        ISNUMBER(L41),L41=INT(L41),L41&gt;=0,LEN(L41)&lt;=12,
        ISNUMBER(M41),M41=INT(M41),M41&gt;=0,LEN(M41)&lt;=12,
        ISNUMBER(N41),N41=INT(N41),N41&gt;=0,LEN(N41)&lt;=12),
    "OK","NG"),
"NG"))),"NG")</f>
        <v>NG</v>
      </c>
      <c r="W41" s="10" t="s">
        <v>225</v>
      </c>
      <c r="X41" s="10" t="s">
        <v>225</v>
      </c>
      <c r="Y41" s="10" t="s">
        <v>225</v>
      </c>
      <c r="Z41" s="10" t="s">
        <v>225</v>
      </c>
      <c r="AA41" s="10" t="s">
        <v>225</v>
      </c>
    </row>
    <row r="42" spans="2:27" ht="46.5" customHeight="1">
      <c r="B42" s="152"/>
      <c r="C42" s="222" t="s">
        <v>270</v>
      </c>
      <c r="D42" s="222"/>
      <c r="E42" s="140"/>
      <c r="F42" s="140"/>
      <c r="G42" s="140"/>
      <c r="H42" s="140"/>
      <c r="I42" s="133">
        <f t="shared" ref="I42:N42" si="36">I14+I25</f>
        <v>0</v>
      </c>
      <c r="J42" s="133">
        <f t="shared" si="36"/>
        <v>0</v>
      </c>
      <c r="K42" s="133">
        <f t="shared" si="36"/>
        <v>0</v>
      </c>
      <c r="L42" s="133">
        <f t="shared" si="36"/>
        <v>0</v>
      </c>
      <c r="M42" s="133">
        <f t="shared" si="36"/>
        <v>0</v>
      </c>
      <c r="N42" s="133">
        <f t="shared" si="36"/>
        <v>0</v>
      </c>
      <c r="S42" s="10" t="s">
        <v>225</v>
      </c>
      <c r="T42" s="10" t="s">
        <v>225</v>
      </c>
      <c r="U42" s="10" t="str">
        <f>IFERROR(IF(AND(
  ISNUMBER(I42),I42=INT(I42),I42&gt;=0,LEN(I42)&lt;=12),
 "OK","NG"),"NG"
)</f>
        <v>OK</v>
      </c>
      <c r="V42" s="10" t="str">
        <f>IFERROR(IF($Q$5=リスト!$J$3,
 IF(AND(ISNUMBER(J42),J42=INT(J42),J42&gt;=0,LEN(J42)&lt;=12,
        ISNUMBER(K42),K42=INT(K42),K42&gt;=0,LEN(K42)&lt;=12,
        ISNUMBER(L42),L42=INT(L42),L42&gt;=0,LEN(L42)&lt;=12),
    "OK","NG"),
 IF($Q$5=リスト!$J$4,
 IF(AND(ISNUMBER(J42),J42=INT(J42),J42&gt;=0,LEN(J42)&lt;=12,
        ISNUMBER(K42),K42=INT(K42),K42&gt;=0,LEN(K42)&lt;=12,
        ISNUMBER(L42),L42=INT(L42),L42&gt;=0,LEN(L42)&lt;=12,
        ISNUMBER(M42),M42=INT(M42),M42&gt;=0,LEN(M42)&lt;=12),
    "OK","NG"),
 IF($Q$5=リスト!$J$5,
 IF(AND(ISNUMBER(J42),J42=INT(J42),J42&gt;=0,LEN(J42)&lt;=12,
        ISNUMBER(K42),K42=INT(K42),K42&gt;=0,LEN(K42)&lt;=12,
        ISNUMBER(L42),L42=INT(L42),L42&gt;=0,LEN(L42)&lt;=12,
        ISNUMBER(M42),M42=INT(M42),M42&gt;=0,LEN(M42)&lt;=12,
        ISNUMBER(N42),N42=INT(N42),N42&gt;=0,LEN(N42)&lt;=12),
    "OK","NG"),
"NG"))),"NG")</f>
        <v>NG</v>
      </c>
      <c r="W42" s="10" t="s">
        <v>225</v>
      </c>
      <c r="X42" s="10" t="s">
        <v>225</v>
      </c>
      <c r="Y42" s="10" t="s">
        <v>225</v>
      </c>
      <c r="Z42" s="10" t="s">
        <v>225</v>
      </c>
      <c r="AA42" s="10" t="s">
        <v>225</v>
      </c>
    </row>
    <row r="43" spans="2:27" ht="46.5" customHeight="1">
      <c r="B43" s="320" t="s">
        <v>271</v>
      </c>
      <c r="C43" s="150"/>
      <c r="D43" s="150"/>
      <c r="E43" s="133">
        <f t="shared" ref="E43:N43" si="37">E38+E39+E40</f>
        <v>0</v>
      </c>
      <c r="F43" s="180">
        <f t="shared" si="37"/>
        <v>0</v>
      </c>
      <c r="G43" s="180">
        <f t="shared" si="37"/>
        <v>0</v>
      </c>
      <c r="H43" s="180">
        <f t="shared" si="37"/>
        <v>0</v>
      </c>
      <c r="I43" s="180">
        <f t="shared" si="37"/>
        <v>0</v>
      </c>
      <c r="J43" s="180">
        <f t="shared" si="37"/>
        <v>0</v>
      </c>
      <c r="K43" s="180">
        <f t="shared" si="37"/>
        <v>0</v>
      </c>
      <c r="L43" s="180">
        <f t="shared" si="37"/>
        <v>0</v>
      </c>
      <c r="M43" s="180">
        <f t="shared" si="37"/>
        <v>0</v>
      </c>
      <c r="N43" s="180">
        <f t="shared" si="37"/>
        <v>0</v>
      </c>
      <c r="S43" s="10" t="str">
        <f>IF($Q$3=リスト!$B$3,
 IFERROR(IF(AND(
  ISNUMBER(E43), E43=INT(E43), LEN(ABS(E43))&lt;=12,
  ISNUMBER(F43), F43=INT(F43), LEN(ABS(F43))&lt;=12,
  ISNUMBER(G43), G43=INT(G43), LEN(ABS(G43))&lt;=12),
  "OK","NG"),"NG"),
 IF($Q$3=リスト!$B$4,
 IFERROR(IF(AND(
  ISNUMBER(F43), F43=INT(F43), LEN(ABS(F43))&lt;=12,
  ISNUMBER(G43), G43=INT(G43), LEN(ABS(G43))&lt;=12),
  "OK","NG"),"NG"),
 IF($Q$3=リスト!$B$5,
 IFERROR(IF(AND(
  ISNUMBER(G43), G43=INT(G43), LEN(ABS(G43))&lt;=12),
  "OK","NG"),"NG"),
 "-")))</f>
        <v>-</v>
      </c>
      <c r="T43" s="10" t="str">
        <f t="shared" ref="T43" si="38">IFERROR(IF(AND(
  ISNUMBER(H43),H43=INT(H43),LEN(ABS(H43))&lt;=12),
 "OK","NG"),"NG"
)</f>
        <v>OK</v>
      </c>
      <c r="U43" s="10" t="str">
        <f t="shared" ref="U43" si="39">IFERROR(IF(AND(
  ISNUMBER(I43),I43=INT(I43),LEN(ABS(I43))&lt;=12),
 "OK","NG"),"NG"
)</f>
        <v>OK</v>
      </c>
      <c r="V43" s="10" t="str">
        <f>IFERROR(IF($Q$5=リスト!$J$3,
 IF(AND(ISNUMBER(J43),J43=INT(J43),LEN(ABS(J43))&lt;=12,
        ISNUMBER(K43),K43=INT(K43),LEN(ABS(K43))&lt;=12,
        ISNUMBER(L43),L43=INT(L43),LEN(ABS(L43))&lt;=12),
    "OK","NG"),
 IF($Q$5=リスト!$J$4,
 IF(AND(ISNUMBER(J43),J43=INT(J43),LEN(ABS(J43))&lt;=12,
        ISNUMBER(K43),K43=INT(K43),LEN(ABS(K43))&lt;=12,
        ISNUMBER(L43),L43=INT(L43),LEN(ABS(L43))&lt;=12,
        ISNUMBER(M43),M43=INT(M43),LEN(ABS(M43))&lt;=12),
    "OK","NG"),
 IF($Q$5=リスト!$J$5,
 IF(AND(ISNUMBER(J43),J43=INT(J43),LEN(ABS(J43))&lt;=12,
        ISNUMBER(K43),K43=INT(K43),LEN(ABS(K43))&lt;=12,
        ISNUMBER(L43),L43=INT(L43),LEN(ABS(L43))&lt;=12,
        ISNUMBER(M43),M43=INT(M43),LEN(ABS(M43))&lt;=12,
        ISNUMBER(N43),N43=INT(N43),LEN(ABS(N43))&lt;=12),
    "OK","NG"),
"NG"))),"NG")</f>
        <v>NG</v>
      </c>
      <c r="W43" s="10" t="s">
        <v>225</v>
      </c>
      <c r="X43" s="10" t="s">
        <v>225</v>
      </c>
      <c r="Y43" s="10" t="s">
        <v>225</v>
      </c>
      <c r="Z43" s="10" t="s">
        <v>225</v>
      </c>
      <c r="AA43" s="10" t="s">
        <v>225</v>
      </c>
    </row>
    <row r="44" spans="2:27" ht="46.5" customHeight="1">
      <c r="B44" s="285" t="s">
        <v>272</v>
      </c>
      <c r="C44" s="223"/>
      <c r="D44" s="223"/>
      <c r="E44" s="316"/>
      <c r="F44" s="316"/>
      <c r="G44" s="316"/>
      <c r="H44" s="316"/>
      <c r="I44" s="316"/>
      <c r="J44" s="153">
        <f>IF(J43=0,0,
 IFERROR(ROUNDDOWN(((J43/$I$43)^(1/LEFT(J$2,1))-1)*100,1),0))</f>
        <v>0</v>
      </c>
      <c r="K44" s="153">
        <f>IF(K43=0,0,
 IFERROR(ROUNDDOWN(((K43/$I$43)^(1/LEFT(K$2,1))-1)*100,1),0))</f>
        <v>0</v>
      </c>
      <c r="L44" s="153">
        <f>IF(L43=0,0,
 IFERROR(ROUNDDOWN(((L43/$I$43)^(1/LEFT(L$2,1))-1)*100,1),0))</f>
        <v>0</v>
      </c>
      <c r="M44" s="153">
        <f>IF(M43=0,0,
 IFERROR(ROUNDDOWN(((M43/$I$43)^(1/LEFT(M$2,1))-1)*100,1),0))</f>
        <v>0</v>
      </c>
      <c r="N44" s="153">
        <f>IF(N43=0,0,
 IFERROR(ROUNDDOWN(((N43/$I$43)^(1/LEFT(N$2,1))-1)*100,1),0))</f>
        <v>0</v>
      </c>
      <c r="S44" s="10" t="s">
        <v>225</v>
      </c>
      <c r="T44" s="10" t="s">
        <v>225</v>
      </c>
      <c r="U44" s="10" t="s">
        <v>225</v>
      </c>
      <c r="V44" s="10" t="s">
        <v>225</v>
      </c>
      <c r="W44" s="10" t="s">
        <v>225</v>
      </c>
      <c r="X44" s="10" t="s">
        <v>225</v>
      </c>
      <c r="Y44" s="10" t="s">
        <v>225</v>
      </c>
      <c r="Z44" s="10" t="s">
        <v>225</v>
      </c>
      <c r="AA44" s="10" t="s">
        <v>225</v>
      </c>
    </row>
    <row r="45" spans="2:27" ht="46.5" customHeight="1" thickBot="1">
      <c r="B45" s="220" t="s">
        <v>273</v>
      </c>
      <c r="C45" s="219"/>
      <c r="D45" s="219"/>
      <c r="E45" s="247"/>
      <c r="F45" s="247"/>
      <c r="G45" s="247"/>
      <c r="H45" s="247"/>
      <c r="I45" s="247"/>
      <c r="J45" s="248"/>
      <c r="K45" s="248"/>
      <c r="L45" s="248"/>
      <c r="M45" s="248"/>
      <c r="N45" s="249"/>
      <c r="S45" s="10" t="s">
        <v>225</v>
      </c>
      <c r="T45" s="10" t="s">
        <v>225</v>
      </c>
      <c r="U45" s="10" t="s">
        <v>225</v>
      </c>
      <c r="V45" s="10" t="s">
        <v>225</v>
      </c>
      <c r="W45" s="10" t="s">
        <v>225</v>
      </c>
      <c r="X45" s="10" t="s">
        <v>225</v>
      </c>
      <c r="Y45" s="10" t="s">
        <v>225</v>
      </c>
      <c r="Z45" s="10" t="s">
        <v>225</v>
      </c>
      <c r="AA45" s="10" t="s">
        <v>225</v>
      </c>
    </row>
    <row r="46" spans="2:27" ht="46.5" customHeight="1" thickTop="1">
      <c r="B46" s="224" t="s">
        <v>274</v>
      </c>
      <c r="C46" s="225"/>
      <c r="D46" s="225"/>
      <c r="E46" s="363"/>
      <c r="F46" s="364"/>
      <c r="G46" s="364"/>
      <c r="H46" s="364"/>
      <c r="I46" s="364"/>
      <c r="J46" s="364"/>
      <c r="K46" s="364"/>
      <c r="L46" s="364"/>
      <c r="M46" s="364"/>
      <c r="N46" s="365"/>
      <c r="S46" s="10" t="str">
        <f>IF($Q$3=リスト!$B$3,
 IFERROR(IF(AND(
  ISNUMBER(E46), E46&gt;=0, LEN(INT(E46))&lt;=3, E46=ROUND(E46,0),
  ISNUMBER(F46), F46&gt;=0, LEN(INT(F46))&lt;=3, F46=ROUND(F46,0),
  ISNUMBER(G46), G46&gt;=0, LEN(INT(G46))&lt;=3, G46=ROUND(G46,0)),
  "OK","NG"),"NG"),
 IF($Q$3=リスト!$B$4,
 IFERROR(IF(AND(
  ISNUMBER(F46), F46&gt;=0, LEN(INT(F46))&lt;=3, F46=ROUND(F46,0),
  ISNUMBER(G46), G46&gt;=0, LEN(INT(G46))&lt;=3, G46=ROUND(G46,0)),
  "OK","NG"),"NG"),
 IF($Q$3=リスト!$B$5,
 IFERROR(IF(AND(
  ISNUMBER(G46), G46&gt;=0, LEN(INT(G46))&lt;=3, G46=ROUND(G46,0)),
  "OK","NG"),"NG"),
 "-")))</f>
        <v>-</v>
      </c>
      <c r="T46" s="10" t="str">
        <f>IFERROR(IF(AND(
  ISNUMBER(H46),H46&gt;=0,LEN(INT(H46))&lt;=3,H46=ROUND(H46,0)),
 "OK","NG"),"NG"
)</f>
        <v>NG</v>
      </c>
      <c r="U46" s="10" t="str">
        <f>IFERROR(IF(AND(
  ISNUMBER(I46),I46&gt;=0,LEN(INT(I46))&lt;=3,I46=ROUND(I46,0)),
 "OK","NG"),"NG"
)</f>
        <v>NG</v>
      </c>
      <c r="V46" s="10" t="str">
        <f>IFERROR(IF($Q$5=リスト!$J$3,
 IF(AND(ISNUMBER(J46),J46&gt;=0,LEN(INT(J46))&lt;=3,J46=ROUND(J46,0),
        ISNUMBER(K46),K46&gt;=0,LEN(INT(K46))&lt;=3,K46=ROUND(K46,0),
        ISNUMBER(L46),L46&gt;=0,LEN(INT(L46))&lt;=3,L46=ROUND(L46,0)),
    "OK","NG"),
 IF($Q$5=リスト!$J$4,
 IF(AND(ISNUMBER(J46),J46&gt;=0,LEN(INT(J46))&lt;=3,J46=ROUND(J46,0),
        ISNUMBER(K46),K46&gt;=0,LEN(INT(K46))&lt;=3,K46=ROUND(K46,0),
        ISNUMBER(L46),L46&gt;=0,LEN(INT(L46))&lt;=3,L46=ROUND(L46,0),
        ISNUMBER(M46),M46&gt;=0,LEN(INT(M46))&lt;=3,M46=ROUND(M46,0)),
    "OK","NG"),
 IF($Q$5=リスト!$J$5,
 IF(AND(ISNUMBER(J46),J46&gt;=0,LEN(INT(J46))&lt;=3,J46=ROUND(J46,0),
        ISNUMBER(K46),K46&gt;=0,LEN(INT(K46))&lt;=3,K46=ROUND(K46,0),
        ISNUMBER(L46),L46&gt;=0,LEN(INT(L46))&lt;=3,L46=ROUND(L46,0),
        ISNUMBER(M46),M46&gt;=0,LEN(INT(M46))&lt;=3,M46=ROUND(M46,0),
        ISNUMBER(N46),N46&gt;=0,LEN(INT(N46))&lt;=3,N46=ROUND(N46,0)),
    "OK","NG"),
"NG"))),"NG")</f>
        <v>NG</v>
      </c>
      <c r="W46" s="10" t="str">
        <f>IF($Q$3=リスト!$B$3, IF(OR($E46="", $F46="", $G46=""), "NG", "OK"),
 IF($Q$3=リスト!$B$4, IF(OR($F46="", $G46=""), "NG", "OK"),
 IF($Q$3=リスト!$B$5, IF($G46="", "NG", "OK"),
 "-")))</f>
        <v>-</v>
      </c>
      <c r="X46" s="10" t="str">
        <f t="shared" ref="X46:Y49" si="40">IF(H46="", "NG", "OK")</f>
        <v>NG</v>
      </c>
      <c r="Y46" s="10" t="str">
        <f t="shared" si="40"/>
        <v>NG</v>
      </c>
      <c r="Z46" s="10" t="str">
        <f>IF($Q$5=リスト!$J$3, IF(COUNTA($J46:$L46)&lt;3, "NG", "OK"),
 IF($Q$5=リスト!$J$4, IF(COUNTA($J46:$M46)&lt;4, "NG", "OK"),
 IF($Q$5=リスト!$J$5, IF(COUNTA($J46:$N46)&lt;5, "NG", "OK"),
 "NG")))</f>
        <v>NG</v>
      </c>
      <c r="AA46" s="10" t="s">
        <v>225</v>
      </c>
    </row>
    <row r="47" spans="2:27" ht="46.5" customHeight="1">
      <c r="B47" s="224" t="s">
        <v>275</v>
      </c>
      <c r="C47" s="225"/>
      <c r="D47" s="305"/>
      <c r="E47" s="366"/>
      <c r="F47" s="367"/>
      <c r="G47" s="367"/>
      <c r="H47" s="368"/>
      <c r="I47" s="367"/>
      <c r="J47" s="367"/>
      <c r="K47" s="367"/>
      <c r="L47" s="367"/>
      <c r="M47" s="367"/>
      <c r="N47" s="369"/>
      <c r="S47" s="10" t="str">
        <f>IF($Q$3=リスト!$B$3,
 IFERROR(IF(AND(
  ISNUMBER(E47), E47=INT(E47), E47&gt;=0, LEN(E47)&lt;=12,
  ISNUMBER(F47), F47=INT(F47), F47&gt;=0, LEN(F47)&lt;=12,
  ISNUMBER(G47), G47=INT(G47), G47&gt;=0, LEN(G47)&lt;=12),
  "OK","NG"),"NG"),
 IF($Q$3=リスト!$B$4,
 IFERROR(IF(AND(
  ISNUMBER(F47), F47=INT(F47), F47&gt;=0, LEN(F47)&lt;=12,
  ISNUMBER(G47), G47=INT(G47), G47&gt;=0, LEN(G47)&lt;=12),
  "OK","NG"),"NG"),
 IF($Q$3=リスト!$B$5,
 IFERROR(IF(AND(
  ISNUMBER(G47), G47=INT(G47), G47&gt;=0, LEN(G47)&lt;=12),
  "OK","NG"),"NG"),
 "-")))</f>
        <v>-</v>
      </c>
      <c r="T47" s="10" t="str">
        <f>IFERROR(IF(AND(
  ISNUMBER(H47),H47=INT(H47),H47&gt;=0,LEN(H47)&lt;=12),
 "OK","NG"),"NG"
)</f>
        <v>NG</v>
      </c>
      <c r="U47" s="10" t="str">
        <f>IFERROR(IF(AND(
  ISNUMBER(I47),I47=INT(I47),I47&gt;=0,LEN(I47)&lt;=12),
 "OK","NG"),"NG"
)</f>
        <v>NG</v>
      </c>
      <c r="V47" s="10" t="str">
        <f>IFERROR(IF($Q$5=リスト!$J$3,
 IF(AND(ISNUMBER(J47),J47=INT(J47),J47&gt;=0,LEN(J47)&lt;=12,
        ISNUMBER(K47),K47=INT(K47),K47&gt;=0,LEN(K47)&lt;=12,
        ISNUMBER(L47),L47=INT(L47),L47&gt;=0,LEN(L47)&lt;=12),
    "OK","NG"),
 IF($Q$5=リスト!$J$4,
 IF(AND(ISNUMBER(J47),J47=INT(J47),J47&gt;=0,LEN(J47)&lt;=12,
        ISNUMBER(K47),K47=INT(K47),K47&gt;=0,LEN(K47)&lt;=12,
        ISNUMBER(L47),L47=INT(L47),L47&gt;=0,LEN(L47)&lt;=12,
        ISNUMBER(M47),M47=INT(M47),M47&gt;=0,LEN(M47)&lt;=12),
    "OK","NG"),
 IF($Q$5=リスト!$J$5,
 IF(AND(ISNUMBER(J47),J47=INT(J47),J47&gt;=0,LEN(J47)&lt;=12,
        ISNUMBER(K47),K47=INT(K47),K47&gt;=0,LEN(K47)&lt;=12,
        ISNUMBER(L47),L47=INT(L47),L47&gt;=0,LEN(L47)&lt;=12,
        ISNUMBER(M47),M47=INT(M47),M47&gt;=0,LEN(M47)&lt;=12,
        ISNUMBER(N47),N47=INT(N47),N47&gt;=0,LEN(N47)&lt;=12),
    "OK","NG"),
"NG"))),"NG")</f>
        <v>NG</v>
      </c>
      <c r="W47" s="10" t="str">
        <f>IF($Q$3=リスト!$B$3, IF(OR($E47="", $F47="", $G47=""), "NG", "OK"),
 IF($Q$3=リスト!$B$4, IF(OR($F47="", $G47=""), "NG", "OK"),
 IF($Q$3=リスト!$B$5, IF($G47="", "NG", "OK"),
 "-")))</f>
        <v>-</v>
      </c>
      <c r="X47" s="10" t="str">
        <f t="shared" si="40"/>
        <v>NG</v>
      </c>
      <c r="Y47" s="10" t="str">
        <f t="shared" si="40"/>
        <v>NG</v>
      </c>
      <c r="Z47" s="10" t="str">
        <f>IF($Q$5=リスト!$J$3, IF(COUNTA($J47:$L47)&lt;3, "NG", "OK"),
 IF($Q$5=リスト!$J$4, IF(COUNTA($J47:$M47)&lt;4, "NG", "OK"),
 IF($Q$5=リスト!$J$5, IF(COUNTA($J47:$N47)&lt;5, "NG", "OK"),
 "NG")))</f>
        <v>NG</v>
      </c>
      <c r="AA47" s="10" t="s">
        <v>225</v>
      </c>
    </row>
    <row r="48" spans="2:27" ht="46.5" customHeight="1">
      <c r="B48" s="224" t="s">
        <v>276</v>
      </c>
      <c r="C48" s="225"/>
      <c r="D48" s="305"/>
      <c r="E48" s="370"/>
      <c r="F48" s="371"/>
      <c r="G48" s="371"/>
      <c r="H48" s="372"/>
      <c r="I48" s="371"/>
      <c r="J48" s="371"/>
      <c r="K48" s="371"/>
      <c r="L48" s="371"/>
      <c r="M48" s="371"/>
      <c r="N48" s="373"/>
      <c r="S48" s="10" t="str">
        <f>IF($Q$3=リスト!$B$3,
 IFERROR(IF(AND(
  ISNUMBER(E48), E48=INT(E48), E48&gt;=0, LEN(E48)&lt;=12,
  ISNUMBER(F48), F48=INT(F48), F48&gt;=0, LEN(F48)&lt;=12,
  ISNUMBER(G48), G48=INT(G48), G48&gt;=0, LEN(G48)&lt;=12),
  "OK","NG"),"NG"),
 IF($Q$3=リスト!$B$4,
 IFERROR(IF(AND(
  ISNUMBER(F48), F48=INT(F48), F48&gt;=0, LEN(F48)&lt;=12,
  ISNUMBER(G48), G48=INT(G48), G48&gt;=0, LEN(G48)&lt;=12),
  "OK","NG"),"NG"),
 IF($Q$3=リスト!$B$5,
 IFERROR(IF(AND(
  ISNUMBER(G48), G48=INT(G48), G48&gt;=0, LEN(G48)&lt;=12),
  "OK","NG"),"NG"),
 "-")))</f>
        <v>-</v>
      </c>
      <c r="T48" s="10" t="str">
        <f>IFERROR(IF(AND(
  ISNUMBER(H48),H48=INT(H48),H48&gt;=0,LEN(H48)&lt;=12),
 "OK","NG"),"NG"
)</f>
        <v>NG</v>
      </c>
      <c r="U48" s="10" t="str">
        <f>IFERROR(IF(AND(
  ISNUMBER(I48),I48=INT(I48),I48&gt;=0,LEN(I48)&lt;=12),
 "OK","NG"),"NG"
)</f>
        <v>NG</v>
      </c>
      <c r="V48" s="10" t="str">
        <f>IFERROR(IF($Q$5=リスト!$J$3,
 IF(AND(ISNUMBER(J48),J48=INT(J48),J48&gt;=0,LEN(J48)&lt;=12,
        ISNUMBER(K48),K48=INT(K48),K48&gt;=0,LEN(K48)&lt;=12,
        ISNUMBER(L48),L48=INT(L48),L48&gt;=0,LEN(L48)&lt;=12),
    "OK","NG"),
 IF($Q$5=リスト!$J$4,
 IF(AND(ISNUMBER(J48),J48=INT(J48),J48&gt;=0,LEN(J48)&lt;=12,
        ISNUMBER(K48),K48=INT(K48),K48&gt;=0,LEN(K48)&lt;=12,
        ISNUMBER(L48),L48=INT(L48),L48&gt;=0,LEN(L48)&lt;=12,
        ISNUMBER(M48),M48=INT(M48),M48&gt;=0,LEN(M48)&lt;=12),
    "OK","NG"),
 IF($Q$5=リスト!$J$5,
 IF(AND(ISNUMBER(J48),J48=INT(J48),J48&gt;=0,LEN(J48)&lt;=12,
        ISNUMBER(K48),K48=INT(K48),K48&gt;=0,LEN(K48)&lt;=12,
        ISNUMBER(L48),L48=INT(L48),L48&gt;=0,LEN(L48)&lt;=12,
        ISNUMBER(M48),M48=INT(M48),M48&gt;=0,LEN(M48)&lt;=12,
        ISNUMBER(N48),N48=INT(N48),N48&gt;=0,LEN(N48)&lt;=12),
    "OK","NG"),
"NG"))),"NG")</f>
        <v>NG</v>
      </c>
      <c r="W48" s="10" t="str">
        <f>IF($Q$3=リスト!$B$3, IF(OR($E48="", $F48="", $G48=""), "NG", "OK"),
 IF($Q$3=リスト!$B$4, IF(OR($F48="", $G48=""), "NG", "OK"),
 IF($Q$3=リスト!$B$5, IF($G48="", "NG", "OK"),
 "-")))</f>
        <v>-</v>
      </c>
      <c r="X48" s="10" t="str">
        <f t="shared" si="40"/>
        <v>NG</v>
      </c>
      <c r="Y48" s="10" t="str">
        <f t="shared" si="40"/>
        <v>NG</v>
      </c>
      <c r="Z48" s="10" t="str">
        <f>IF($Q$5=リスト!$J$3, IF(COUNTA($J48:$L48)&lt;3, "NG", "OK"),
 IF($Q$5=リスト!$J$4, IF(COUNTA($J48:$M48)&lt;4, "NG", "OK"),
 IF($Q$5=リスト!$J$5, IF(COUNTA($J48:$N48)&lt;5, "NG", "OK"),
 "NG")))</f>
        <v>NG</v>
      </c>
      <c r="AA48" s="10" t="s">
        <v>225</v>
      </c>
    </row>
    <row r="49" spans="2:27" ht="46.5" customHeight="1" thickBot="1">
      <c r="B49" s="224" t="s">
        <v>277</v>
      </c>
      <c r="C49" s="225"/>
      <c r="D49" s="225"/>
      <c r="E49" s="374"/>
      <c r="F49" s="375"/>
      <c r="G49" s="376"/>
      <c r="H49" s="377"/>
      <c r="I49" s="378"/>
      <c r="J49" s="379"/>
      <c r="K49" s="379"/>
      <c r="L49" s="379"/>
      <c r="M49" s="379"/>
      <c r="N49" s="380"/>
      <c r="S49" s="10" t="str">
        <f>IF($Q$3=リスト!$B$3,
 IFERROR(IF(AND(
  ISNUMBER(E49), E49&gt;=0, LEN(INT(E49))&lt;=3, E49=ROUND(E49,2),
  ISNUMBER(F49), F49&gt;=0, LEN(INT(F49))&lt;=3, F49=ROUND(F49,2),
  ISNUMBER(G49), G49&gt;=0, LEN(INT(G49))&lt;=3, G49=ROUND(G49,2)),
  "OK","NG"),"NG"),
 IF($Q$3=リスト!$B$4,
 IFERROR(IF(AND(
  ISNUMBER(F49), F49&gt;=0, LEN(INT(F49))&lt;=3, F49=ROUND(F49,2),
  ISNUMBER(G49), G49&gt;=0, LEN(INT(G49))&lt;=3, G49=ROUND(G49,2)),
  "OK","NG"),"NG"),
 IF($Q$3=リスト!$B$5,
 IFERROR(IF(AND(
  ISNUMBER(G49), G49&gt;=0, LEN(INT(G49))&lt;=3, G49=ROUND(G49,2)),
  "OK","NG"),"NG"),
 "-")))</f>
        <v>-</v>
      </c>
      <c r="T49" s="10" t="str">
        <f>IFERROR(IF(AND(
  ISNUMBER(H49),H49&gt;=0,LEN(INT(H49))&lt;=3,H49=ROUND(H49,2)),
 "OK","NG"),"NG"
)</f>
        <v>NG</v>
      </c>
      <c r="U49" s="10" t="str">
        <f>IFERROR(IF(AND(
  ISNUMBER(I49),I49&gt;0,LEN(INT(I49))&lt;=3,I49=ROUND(I49,2)),
 "OK","NG"),"NG"
)</f>
        <v>NG</v>
      </c>
      <c r="V49" s="10" t="str">
        <f>IFERROR(IF($Q$5=リスト!$J$3,
 IF(AND(ISNUMBER(J49),J49&gt;0,LEN(INT(J49))&lt;=3,J49=ROUND(J49,2),
        ISNUMBER(K49),K49&gt;0,LEN(INT(K49))&lt;=3,K49=ROUND(K49,2),
        ISNUMBER(L49),L49&gt;0,LEN(INT(L49))&lt;=3,L49=ROUND(L49,2)),
    "OK","NG"),
 IF($Q$5=リスト!$J$4,
 IF(AND(ISNUMBER(J49),J49&gt;0,LEN(INT(J49))&lt;=3,J49=ROUND(J49,2),
        ISNUMBER(K49),K49&gt;0,LEN(INT(K49))&lt;=3,K49=ROUND(K49,2),
        ISNUMBER(L49),L49&gt;0,LEN(INT(L49))&lt;=3,L49=ROUND(L49,2),
        ISNUMBER(M49),M49&gt;0,LEN(INT(M49))&lt;=3,M49=ROUND(M49,2)),
    "OK","NG"),
 IF($Q$5=リスト!$J$5,
 IF(AND(ISNUMBER(J49),J49&gt;0,LEN(INT(J49))&lt;=3,J49=ROUND(J49,2),
        ISNUMBER(K49),K49&gt;0,LEN(INT(K49))&lt;=3,K49=ROUND(K49,2),
        ISNUMBER(L49),L49&gt;0,LEN(INT(L49))&lt;=3,L49=ROUND(L49,2),
        ISNUMBER(M49),M49&gt;0,LEN(INT(M49))&lt;=3,M49=ROUND(M49,2),
        ISNUMBER(N49),N49&gt;0,LEN(INT(N49))&lt;=3,N49=ROUND(N49,2)),
    "OK","NG"),
"NG"))),"NG")</f>
        <v>NG</v>
      </c>
      <c r="W49" s="10" t="str">
        <f>IF($Q$3=リスト!$B$3, IF(OR($E49="", $F49="", $G49=""), "NG", "OK"),
 IF($Q$3=リスト!$B$4, IF(OR($F49="", $G49=""), "NG", "OK"),
 IF($Q$3=リスト!$B$5, IF($G49="", "NG", "OK"),
 "-")))</f>
        <v>-</v>
      </c>
      <c r="X49" s="10" t="str">
        <f t="shared" si="40"/>
        <v>NG</v>
      </c>
      <c r="Y49" s="10" t="str">
        <f t="shared" si="40"/>
        <v>NG</v>
      </c>
      <c r="Z49" s="10" t="str">
        <f>IF($Q$5=リスト!$J$3, IF(COUNTA($J49:$L49)&lt;3, "NG", "OK"),
 IF($Q$5=リスト!$J$4, IF(COUNTA($J49:$M49)&lt;4, "NG", "OK"),
 IF($Q$5=リスト!$J$5, IF(COUNTA($J49:$N49)&lt;5, "NG", "OK"),
 "NG")))</f>
        <v>NG</v>
      </c>
      <c r="AA49" s="10" t="s">
        <v>225</v>
      </c>
    </row>
    <row r="50" spans="2:27" ht="46.5" customHeight="1" thickTop="1" thickBot="1">
      <c r="B50" s="224"/>
      <c r="C50" s="226" t="s">
        <v>278</v>
      </c>
      <c r="D50" s="225"/>
      <c r="E50" s="250"/>
      <c r="F50" s="251"/>
      <c r="G50" s="251"/>
      <c r="H50" s="252"/>
      <c r="I50" s="255"/>
      <c r="J50" s="256"/>
      <c r="K50" s="256"/>
      <c r="L50" s="256"/>
      <c r="M50" s="256"/>
      <c r="N50" s="256"/>
      <c r="S50" s="10" t="str">
        <f>IF($Q$3=リスト!$B$3,
 IFERROR(IF(AND(
  ISNUMBER(E50), E50&gt;=0, LEN(INT(E50))&lt;=3, E50=ROUND(E50,0),
  ISNUMBER(F50), F50&gt;=0, LEN(INT(F50))&lt;=3, F50=ROUND(F50,0),
  ISNUMBER(G50), G50&gt;=0, LEN(INT(G50))&lt;=3, G50=ROUND(G50,0)),
  "OK","NG"),"NG"),
 IF($Q$3=リスト!$B$4,
 IFERROR(IF(AND(
  ISNUMBER(F50), F50&gt;=0, LEN(INT(F50))&lt;=3, F50=ROUND(F50,0),
  ISNUMBER(G50), G50&gt;=0, LEN(INT(G50))&lt;=3, G50=ROUND(G50,0)),
  "OK","NG"),"NG"),
 IF($Q$3=リスト!$B$5,
 IFERROR(IF(AND(
  ISNUMBER(G50), G50&gt;=0, LEN(INT(G50))&lt;=3, G50=ROUND(G50,0)),
  "OK","NG"),"NG"),
 "-")))</f>
        <v>-</v>
      </c>
      <c r="T50" s="10" t="str">
        <f>IFERROR(IF(AND(
  ISNUMBER(H50),H50&gt;=0,LEN(INT(H50))&lt;=3,H50=ROUND(H50,0)),
 "OK","NG"),"NG"
)</f>
        <v>NG</v>
      </c>
      <c r="U50" s="10" t="s">
        <v>36</v>
      </c>
      <c r="V50" s="10" t="s">
        <v>36</v>
      </c>
      <c r="W50" s="10" t="str">
        <f>IF($Q$3=リスト!$B$3, IF(OR($E50="", $F50="", $G50=""), "NG", "OK"),
 IF($Q$3=リスト!$B$4, IF(OR($F50="", $G50=""), "NG", "OK"),
 IF($Q$3=リスト!$B$5, IF($G50="", "NG", "OK"),
 "-")))</f>
        <v>-</v>
      </c>
      <c r="X50" s="10" t="str">
        <f>IF(H50="", "NG", "OK")</f>
        <v>NG</v>
      </c>
      <c r="Y50" s="10" t="s">
        <v>225</v>
      </c>
      <c r="Z50" s="10" t="s">
        <v>225</v>
      </c>
      <c r="AA50" s="10" t="s">
        <v>225</v>
      </c>
    </row>
    <row r="51" spans="2:27" ht="46.5" customHeight="1" thickTop="1" thickBot="1">
      <c r="B51" s="224" t="s">
        <v>279</v>
      </c>
      <c r="C51" s="225"/>
      <c r="D51" s="225"/>
      <c r="E51" s="381"/>
      <c r="F51" s="277"/>
      <c r="G51" s="277"/>
      <c r="H51" s="277"/>
      <c r="I51" s="137"/>
      <c r="J51" s="137"/>
      <c r="K51" s="137"/>
      <c r="L51" s="137"/>
      <c r="M51" s="137"/>
      <c r="N51" s="357"/>
      <c r="S51" s="10" t="str">
        <f>IF($Q$3=リスト!$B$3,
 IFERROR(IF(AND(
  ISNUMBER(E51), E51=INT(E51), E51&gt;=0, LEN(E51)&lt;=12,
  ISNUMBER(F51), F51=INT(F51), F51&gt;=0, LEN(F51)&lt;=12,
  ISNUMBER(G51), G51=INT(G51), G51&gt;=0, LEN(G51)&lt;=12),
  "OK","NG"),"NG"),
 IF($Q$3=リスト!$B$4,
 IFERROR(IF(AND(
  ISNUMBER(F51), F51=INT(F51), F51&gt;=0, LEN(F51)&lt;=12,
  ISNUMBER(G51), G51=INT(G51), G51&gt;=0, LEN(G51)&lt;=12),
  "OK","NG"),"NG"),
 IF($Q$3=リスト!$B$5,
 IFERROR(IF(AND(
  ISNUMBER(G51), G51=INT(G51), G51&gt;=0, LEN(G51)&lt;=12),
  "OK","NG"),"NG"),
 "-")))</f>
        <v>-</v>
      </c>
      <c r="T51" s="10" t="str">
        <f t="shared" ref="T51" si="41">IFERROR(IF(AND(
  ISNUMBER(H51),H51=INT(H51),H51&gt;=0,LEN(H51)&lt;=12),
 "OK","NG"),"NG"
)</f>
        <v>NG</v>
      </c>
      <c r="U51" s="10" t="str">
        <f>IFERROR(IF(AND(
  ISNUMBER(I51),I51=INT(I51),I51&gt;=0,LEN(I51)&lt;=12),
 "OK","NG"),"NG"
)</f>
        <v>NG</v>
      </c>
      <c r="V51" s="10" t="str">
        <f>IFERROR(IF($Q$5=リスト!$J$3,
 IF(AND(ISNUMBER(J51),J51=INT(J51),J51&gt;=0,LEN(J51)&lt;=12,
        ISNUMBER(K51),K51=INT(K51),K51&gt;=0,LEN(K51)&lt;=12,
        ISNUMBER(L51),L51=INT(L51),L51&gt;=0,LEN(L51)&lt;=12),
    "OK","NG"),
 IF($Q$5=リスト!$J$4,
 IF(AND(ISNUMBER(J51),J51=INT(J51),J51&gt;=0,LEN(J51)&lt;=12,
        ISNUMBER(K51),K51=INT(K51),K51&gt;=0,LEN(K51)&lt;=12,
        ISNUMBER(L51),L51=INT(L51),L51&gt;=0,LEN(L51)&lt;=12,
        ISNUMBER(M51),M51=INT(M51),M51&gt;=0,LEN(M51)&lt;=12),
    "OK","NG"),
 IF($Q$5=リスト!$J$5,
 IF(AND(ISNUMBER(J51),J51=INT(J51),J51&gt;=0,LEN(J51)&lt;=12,
        ISNUMBER(K51),K51=INT(K51),K51&gt;=0,LEN(K51)&lt;=12,
        ISNUMBER(L51),L51=INT(L51),L51&gt;=0,LEN(L51)&lt;=12,
        ISNUMBER(M51),M51=INT(M51),M51&gt;=0,LEN(M51)&lt;=12,
        ISNUMBER(N51),N51=INT(N51),N51&gt;=0,LEN(N51)&lt;=12),
    "OK","NG"),
"NG"))),"NG")</f>
        <v>NG</v>
      </c>
      <c r="W51" s="10" t="str">
        <f>IF($Q$3=リスト!$B$3, IF(OR($E51="", $F51="", $G51=""), "NG", "OK"),
 IF($Q$3=リスト!$B$4, IF(OR($F51="", $G51=""), "NG", "OK"),
 IF($Q$3=リスト!$B$5, IF($G51="", "NG", "OK"),
 "-")))</f>
        <v>-</v>
      </c>
      <c r="X51" s="10" t="str">
        <f>IF(H51="", "NG", "OK")</f>
        <v>NG</v>
      </c>
      <c r="Y51" s="10" t="str">
        <f>IF(I51="", "NG", "OK")</f>
        <v>NG</v>
      </c>
      <c r="Z51" s="10" t="str">
        <f>IF($Q$5=リスト!$J$3, IF(COUNTA($J51:$L51)&lt;3, "NG", "OK"),
 IF($Q$5=リスト!$J$4, IF(COUNTA($J51:$M51)&lt;4, "NG", "OK"),
 IF($Q$5=リスト!$J$5, IF(COUNTA($J51:$N51)&lt;5, "NG", "OK"),
 "NG")))</f>
        <v>NG</v>
      </c>
      <c r="AA51" s="10" t="s">
        <v>225</v>
      </c>
    </row>
    <row r="52" spans="2:27" ht="46.5" customHeight="1" thickTop="1" thickBot="1">
      <c r="B52" s="224"/>
      <c r="C52" s="226" t="s">
        <v>280</v>
      </c>
      <c r="D52" s="225"/>
      <c r="E52" s="253"/>
      <c r="F52" s="253"/>
      <c r="G52" s="253"/>
      <c r="H52" s="254"/>
      <c r="I52" s="382"/>
      <c r="J52" s="358"/>
      <c r="K52" s="358"/>
      <c r="L52" s="358"/>
      <c r="M52" s="358"/>
      <c r="N52" s="359"/>
      <c r="S52" s="10" t="s">
        <v>225</v>
      </c>
      <c r="T52" s="10" t="s">
        <v>225</v>
      </c>
      <c r="U52" s="10" t="str">
        <f>IFERROR(IF(
  OR(I52="",AND(ISNUMBER(I52),I52=INT(I52),I52&gt;=0,LEN(I52)&lt;=12)),
 "OK","NG"),"NG"
)</f>
        <v>OK</v>
      </c>
      <c r="V52" s="10" t="str">
        <f>IFERROR(IF($Q$5=リスト!$J$3,
 IF(AND(
        OR(J52="",AND(ISNUMBER(J52),J52=INT(J52),J52&gt;=0,LEN(J52)&lt;=12)),
        OR(K52="",AND(ISNUMBER(K52),K52=INT(K52),K52&gt;=0,LEN(K52)&lt;=12)),
        OR(L52="",AND(ISNUMBER(L52),L52=INT(L52),L52&gt;=0,LEN(L52)&lt;=12))
       ),
    "OK","NG"),
 IF($Q$5=リスト!$J$4,
 IF(AND(
        OR(J52="",AND(ISNUMBER(J52),J52=INT(J52),J52&gt;=0,LEN(J52)&lt;=12)),
        OR(K52="",AND(ISNUMBER(K52),K52=INT(K52),K52&gt;=0,LEN(K52)&lt;=12)),
        OR(L52="",AND(ISNUMBER(L52),L52=INT(L52),L52&gt;=0,LEN(L52)&lt;=12)),
        OR(M52="",AND(ISNUMBER(M52),M52=INT(M52),M52&gt;=0,LEN(M52)&lt;=12))
       ),
    "OK","NG"),
 IF($Q$5=リスト!$J$5,
 IF(AND(
        OR(J52="",AND(ISNUMBER(J52),J52=INT(J52),J52&gt;=0,LEN(J52)&lt;=12)),
        OR(K52="",AND(ISNUMBER(K52),K52=INT(K52),K52&gt;=0,LEN(K52)&lt;=12)),
        OR(L52="",AND(ISNUMBER(L52),L52=INT(L52),L52&gt;=0,LEN(L52)&lt;=12)),
        OR(M52="",AND(ISNUMBER(M52),M52=INT(M52),M52&gt;=0,LEN(M52)&lt;=12)),
        OR(N52="",AND(ISNUMBER(N52),N52=INT(N52),N52&gt;=0,LEN(N52)&lt;=12))
       ),
    "OK","NG"),
"NG"))),"NG")</f>
        <v>NG</v>
      </c>
      <c r="W52" s="10" t="s">
        <v>225</v>
      </c>
      <c r="X52" s="10" t="s">
        <v>225</v>
      </c>
      <c r="Y52" s="10" t="s">
        <v>225</v>
      </c>
      <c r="Z52" s="10" t="s">
        <v>225</v>
      </c>
      <c r="AA52" s="10" t="s">
        <v>225</v>
      </c>
    </row>
    <row r="53" spans="2:27" ht="46.5" customHeight="1" thickTop="1">
      <c r="B53" s="321" t="s">
        <v>281</v>
      </c>
      <c r="C53" s="225"/>
      <c r="D53" s="225"/>
      <c r="E53" s="134" t="str">
        <f t="shared" ref="E53:N53" si="42">IFERROR(E51/E49,"")</f>
        <v/>
      </c>
      <c r="F53" s="134" t="str">
        <f t="shared" si="42"/>
        <v/>
      </c>
      <c r="G53" s="134" t="str">
        <f t="shared" si="42"/>
        <v/>
      </c>
      <c r="H53" s="134" t="str">
        <f t="shared" si="42"/>
        <v/>
      </c>
      <c r="I53" s="136" t="str">
        <f t="shared" si="42"/>
        <v/>
      </c>
      <c r="J53" s="136" t="str">
        <f t="shared" si="42"/>
        <v/>
      </c>
      <c r="K53" s="136" t="str">
        <f t="shared" si="42"/>
        <v/>
      </c>
      <c r="L53" s="136" t="str">
        <f t="shared" si="42"/>
        <v/>
      </c>
      <c r="M53" s="136" t="str">
        <f t="shared" si="42"/>
        <v/>
      </c>
      <c r="N53" s="136" t="str">
        <f t="shared" si="42"/>
        <v/>
      </c>
      <c r="S53" s="10" t="s">
        <v>225</v>
      </c>
      <c r="T53" s="10" t="s">
        <v>225</v>
      </c>
      <c r="U53" s="10" t="s">
        <v>225</v>
      </c>
      <c r="V53" s="10" t="s">
        <v>225</v>
      </c>
      <c r="W53" s="10" t="s">
        <v>225</v>
      </c>
      <c r="X53" s="10" t="s">
        <v>225</v>
      </c>
      <c r="Y53" s="10" t="s">
        <v>225</v>
      </c>
      <c r="Z53" s="10" t="s">
        <v>225</v>
      </c>
      <c r="AA53" s="10" t="s">
        <v>225</v>
      </c>
    </row>
    <row r="54" spans="2:27" ht="46.5" customHeight="1">
      <c r="B54" s="224" t="s">
        <v>282</v>
      </c>
      <c r="C54" s="225"/>
      <c r="D54" s="225"/>
      <c r="E54" s="179"/>
      <c r="F54" s="140"/>
      <c r="G54" s="140"/>
      <c r="H54" s="140"/>
      <c r="I54" s="140"/>
      <c r="J54" s="153">
        <f>IFERROR(ROUNDDOWN(((J53/$I$53)^(1/LEFT(J$2,1))-1)*100,1),0)</f>
        <v>0</v>
      </c>
      <c r="K54" s="153">
        <f>IFERROR(ROUNDDOWN(((K53/$I$53)^(1/LEFT(K$2,1))-1)*100,1),0)</f>
        <v>0</v>
      </c>
      <c r="L54" s="153">
        <f>IFERROR(ROUNDDOWN(((L53/$I$53)^(1/LEFT(L$2,1))-1)*100,1),0)</f>
        <v>0</v>
      </c>
      <c r="M54" s="153">
        <f>IFERROR(ROUNDDOWN(((M53/$I$53)^(1/LEFT(M$2,1))-1)*100,1),0)</f>
        <v>0</v>
      </c>
      <c r="N54" s="153">
        <f>IFERROR(ROUNDDOWN(((N53/$I$53)^(1/LEFT(N$2,1))-1)*100,1),0)</f>
        <v>0</v>
      </c>
      <c r="S54" s="10" t="s">
        <v>225</v>
      </c>
      <c r="T54" s="10" t="s">
        <v>225</v>
      </c>
      <c r="U54" s="10" t="s">
        <v>225</v>
      </c>
      <c r="V54" s="10" t="s">
        <v>225</v>
      </c>
      <c r="W54" s="10" t="s">
        <v>225</v>
      </c>
      <c r="X54" s="10" t="s">
        <v>225</v>
      </c>
      <c r="Y54" s="10" t="s">
        <v>225</v>
      </c>
      <c r="Z54" s="10" t="s">
        <v>225</v>
      </c>
      <c r="AA54" s="10" t="s">
        <v>225</v>
      </c>
    </row>
    <row r="55" spans="2:27" ht="46.5" customHeight="1" thickBot="1">
      <c r="B55" s="227" t="s">
        <v>283</v>
      </c>
      <c r="C55" s="228"/>
      <c r="D55" s="228"/>
      <c r="E55" s="257"/>
      <c r="F55" s="257"/>
      <c r="G55" s="257"/>
      <c r="H55" s="257"/>
      <c r="I55" s="257"/>
      <c r="J55" s="258"/>
      <c r="K55" s="258"/>
      <c r="L55" s="258"/>
      <c r="M55" s="258"/>
      <c r="N55" s="259"/>
      <c r="S55" s="10" t="s">
        <v>225</v>
      </c>
      <c r="T55" s="10" t="s">
        <v>225</v>
      </c>
      <c r="U55" s="10" t="s">
        <v>225</v>
      </c>
      <c r="V55" s="10" t="s">
        <v>225</v>
      </c>
      <c r="W55" s="10" t="s">
        <v>225</v>
      </c>
      <c r="X55" s="10" t="s">
        <v>225</v>
      </c>
      <c r="Y55" s="10" t="s">
        <v>225</v>
      </c>
      <c r="Z55" s="10" t="s">
        <v>225</v>
      </c>
      <c r="AA55" s="10" t="s">
        <v>225</v>
      </c>
    </row>
    <row r="56" spans="2:27" ht="46.5" customHeight="1" thickTop="1" thickBot="1">
      <c r="B56" s="308" t="s">
        <v>284</v>
      </c>
      <c r="C56" s="229"/>
      <c r="D56" s="229"/>
      <c r="E56" s="238"/>
      <c r="F56" s="383"/>
      <c r="G56" s="383"/>
      <c r="H56" s="183"/>
      <c r="I56" s="230"/>
      <c r="J56" s="172"/>
      <c r="K56" s="172"/>
      <c r="L56" s="172"/>
      <c r="M56" s="172"/>
      <c r="N56" s="362"/>
      <c r="S56" s="10" t="str">
        <f>IF($Q$3=リスト!$B$3,
 IFERROR(IF(AND(
  ISNUMBER(E56), E56=INT(E56), E56&gt;=0, LEN(E56)&lt;=12,
  ISNUMBER(F56), F56=INT(F56), F56&gt;=0, LEN(F56)&lt;=12,
  ISNUMBER(G56), G56=INT(G56), G56&gt;=0, LEN(G56)&lt;=12),
  "OK","NG"),"NG"),
 IF($Q$3=リスト!$B$4,
 IFERROR(IF(AND(
  ISNUMBER(F56), F56=INT(F56), F56&gt;=0, LEN(F56)&lt;=12,
  ISNUMBER(G56), G56=INT(G56), G56&gt;=0, LEN(G56)&lt;=12),
  "OK","NG"),"NG"),
 IF($Q$3=リスト!$B$5,
 IFERROR(IF(AND(
  ISNUMBER(G56), G56=INT(G56), G56&gt;=0, LEN(G56)&lt;=12),
  "OK","NG"),"NG"),
 "-")))</f>
        <v>-</v>
      </c>
      <c r="T56" s="10" t="str">
        <f t="shared" ref="T56" si="43">IFERROR(IF(AND(
  ISNUMBER(H56),H56=INT(H56),H56&gt;=0,LEN(H56)&lt;=12),
 "OK","NG"),"NG"
)</f>
        <v>NG</v>
      </c>
      <c r="U56" s="10" t="str">
        <f>IFERROR(IF(AND(
  ISNUMBER(I56),I56=INT(I56),I56&gt;=0,LEN(I56)&lt;=12),
 "OK","NG"),"NG"
)</f>
        <v>NG</v>
      </c>
      <c r="V56" s="10" t="str">
        <f>IFERROR(IF($Q$5=リスト!$J$3,
 IF(AND(ISNUMBER(J56),J56=INT(J56),J56&gt;=0,LEN(J56)&lt;=12,
        ISNUMBER(K56),K56=INT(K56),K56&gt;=0,LEN(K56)&lt;=12,
        ISNUMBER(L56),L56=INT(L56),L56&gt;=0,LEN(L56)&lt;=12),
    "OK","NG"),
 IF($Q$5=リスト!$J$4,
 IF(AND(ISNUMBER(J56),J56=INT(J56),J56&gt;=0,LEN(J56)&lt;=12,
        ISNUMBER(K56),K56=INT(K56),K56&gt;=0,LEN(K56)&lt;=12,
        ISNUMBER(L56),L56=INT(L56),L56&gt;=0,LEN(L56)&lt;=12,
        ISNUMBER(M56),M56=INT(M56),M56&gt;=0,LEN(M56)&lt;=12),
    "OK","NG"),
 IF($Q$5=リスト!$J$5,
 IF(AND(ISNUMBER(J56),J56=INT(J56),J56&gt;=0,LEN(J56)&lt;=12,
        ISNUMBER(K56),K56=INT(K56),K56&gt;=0,LEN(K56)&lt;=12,
        ISNUMBER(L56),L56=INT(L56),L56&gt;=0,LEN(L56)&lt;=12,
        ISNUMBER(M56),M56=INT(M56),M56&gt;=0,LEN(M56)&lt;=12,
        ISNUMBER(N56),N56=INT(N56),N56&gt;=0,LEN(N56)&lt;=12),
    "OK","NG"),
"NG"))),"NG")</f>
        <v>NG</v>
      </c>
      <c r="W56" s="10" t="str">
        <f>IF($Q$3=リスト!$B$3, IF(OR($E56="", $F56="", $G56=""), "NG", "OK"),
 IF($Q$3=リスト!$B$4, IF(OR($F56="", $G56=""), "NG", "OK"),
 IF($Q$3=リスト!$B$5, IF($G56="", "NG", "OK"),
 "-")))</f>
        <v>-</v>
      </c>
      <c r="X56" s="10" t="str">
        <f>IF(H56="", "NG", "OK")</f>
        <v>NG</v>
      </c>
      <c r="Y56" s="10" t="str">
        <f>IF(I56="", "NG", "OK")</f>
        <v>NG</v>
      </c>
      <c r="Z56" s="10" t="str">
        <f>IF($Q$5=リスト!$J$3, IF(COUNTA($J56:$L56)&lt;3, "NG", "OK"),
 IF($Q$5=リスト!$J$4, IF(COUNTA($J56:$M56)&lt;4, "NG", "OK"),
 IF($Q$5=リスト!$J$5, IF(COUNTA($J56:$N56)&lt;5, "NG", "OK"),
 "NG")))</f>
        <v>NG</v>
      </c>
      <c r="AA56" s="10" t="s">
        <v>225</v>
      </c>
    </row>
    <row r="57" spans="2:27" ht="46.5" customHeight="1" thickTop="1">
      <c r="B57" s="308" t="s">
        <v>285</v>
      </c>
      <c r="C57" s="229"/>
      <c r="D57" s="229"/>
      <c r="E57" s="233"/>
      <c r="F57" s="234"/>
      <c r="G57" s="384"/>
      <c r="H57" s="261"/>
      <c r="I57" s="262"/>
      <c r="J57" s="262"/>
      <c r="K57" s="262"/>
      <c r="L57" s="262"/>
      <c r="M57" s="262"/>
      <c r="N57" s="262"/>
      <c r="S57" s="10" t="str">
        <f>IF($Q$3=リスト!$B$3,
 IFERROR(IF(AND(
  ISNUMBER(E57), E57=INT(E57), E57&gt;=0, LEN(E57)&lt;=12,
  ISNUMBER(F57), F57=INT(F57), F57&gt;=0, LEN(F57)&lt;=12,
  ISNUMBER(G57), G57=INT(G57), G57&gt;=0, LEN(G57)&lt;=12),
  "OK","NG"),"NG"),
 IF($Q$3=リスト!$B$4,
 IFERROR(IF(AND(
  ISNUMBER(F57), F57=INT(F57), F57&gt;=0, LEN(F57)&lt;=12,
  ISNUMBER(G57), G57=INT(G57), G57&gt;=0, LEN(G57)&lt;=12),
  "OK","NG"),"NG"),
 IF($Q$3=リスト!$B$5,
 IFERROR(IF(AND(
  ISNUMBER(G57), G57=INT(G57), G57&gt;=0, LEN(G57)&lt;=12),
  "OK","NG"),"NG"),
 "-")))</f>
        <v>-</v>
      </c>
      <c r="T57" s="10" t="s">
        <v>225</v>
      </c>
      <c r="U57" s="10" t="s">
        <v>225</v>
      </c>
      <c r="V57" s="10" t="s">
        <v>225</v>
      </c>
      <c r="W57" s="10" t="str">
        <f>IF($Q$3=リスト!$B$3, IF(OR($E57="", $F57="", $G57=""), "NG", "OK"),
 IF($Q$3=リスト!$B$4, IF(OR($F57="", $G57=""), "NG", "OK"),
 IF($Q$3=リスト!$B$5, IF($G57="", "NG", "OK"),
 "-")))</f>
        <v>-</v>
      </c>
      <c r="X57" s="10" t="s">
        <v>225</v>
      </c>
      <c r="Y57" s="10" t="s">
        <v>225</v>
      </c>
      <c r="Z57" s="10" t="s">
        <v>225</v>
      </c>
      <c r="AA57" s="10" t="s">
        <v>225</v>
      </c>
    </row>
    <row r="58" spans="2:27" ht="46.5" customHeight="1">
      <c r="B58" s="308" t="s">
        <v>286</v>
      </c>
      <c r="C58" s="270"/>
      <c r="D58" s="229"/>
      <c r="E58" s="283"/>
      <c r="F58" s="385"/>
      <c r="G58" s="386"/>
      <c r="H58" s="261"/>
      <c r="I58" s="262"/>
      <c r="J58" s="262"/>
      <c r="K58" s="262"/>
      <c r="L58" s="262"/>
      <c r="M58" s="262"/>
      <c r="N58" s="262"/>
      <c r="S58" s="10" t="str">
        <f>IF($Q$3=リスト!$B$3,
 IFERROR(IF(AND(
  ISNUMBER(E58), E58=INT(E58), E58&gt;=0, LEN(E58)&lt;=12,
  ISNUMBER(F58), F58=INT(F58), F58&gt;=0, LEN(F58)&lt;=12,
  ISNUMBER(G58), G58=INT(G58), G58&gt;=0, LEN(G58)&lt;=12),
  "OK","NG"),"NG"),
 IF($Q$3=リスト!$B$4,
 IFERROR(IF(AND(
  ISNUMBER(F58), F58=INT(F58), F58&gt;=0, LEN(F58)&lt;=12,
  ISNUMBER(G58), G58=INT(G58), G58&gt;=0, LEN(G58)&lt;=12),
  "OK","NG"),"NG"),
 IF($Q$3=リスト!$B$5,
 IFERROR(IF(AND(
  ISNUMBER(G58), G58=INT(G58), G58&gt;=0, LEN(G58)&lt;=12),
  "OK","NG"),"NG"),
 "-")))</f>
        <v>-</v>
      </c>
      <c r="T58" s="10" t="s">
        <v>225</v>
      </c>
      <c r="U58" s="10" t="s">
        <v>225</v>
      </c>
      <c r="V58" s="10" t="s">
        <v>225</v>
      </c>
      <c r="W58" s="10" t="str">
        <f>IF($Q$3=リスト!$B$3, IF(OR($E58="", $F58="", $G58=""), "NG", "OK"),
 IF($Q$3=リスト!$B$4, IF(OR($F58="", $G58=""), "NG", "OK"),
 IF($Q$3=リスト!$B$5, IF($G58="", "NG", "OK"),
 "-")))</f>
        <v>-</v>
      </c>
      <c r="X58" s="10" t="s">
        <v>225</v>
      </c>
      <c r="Y58" s="10" t="s">
        <v>225</v>
      </c>
      <c r="Z58" s="10" t="s">
        <v>225</v>
      </c>
      <c r="AA58" s="10" t="s">
        <v>225</v>
      </c>
    </row>
    <row r="59" spans="2:27" ht="46.5" customHeight="1">
      <c r="B59" s="308" t="s">
        <v>287</v>
      </c>
      <c r="C59" s="270"/>
      <c r="D59" s="229"/>
      <c r="E59" s="387"/>
      <c r="F59" s="388"/>
      <c r="G59" s="389"/>
      <c r="H59" s="261"/>
      <c r="I59" s="262"/>
      <c r="J59" s="262"/>
      <c r="K59" s="262"/>
      <c r="L59" s="262"/>
      <c r="M59" s="262"/>
      <c r="N59" s="262"/>
      <c r="S59" s="10" t="str">
        <f>IF($Q$3=リスト!$B$3,
 IFERROR(IF(AND(
  ISNUMBER(E59), E59=INT(E59), E59&gt;=0, LEN(E59)&lt;=12,
  ISNUMBER(F59), F59=INT(F59), F59&gt;=0, LEN(F59)&lt;=12,
  ISNUMBER(G59), G59=INT(G59), G59&gt;=0, LEN(G59)&lt;=12),
  "OK","NG"),"NG"),
 IF($Q$3=リスト!$B$4,
 IFERROR(IF(AND(
  ISNUMBER(F59), F59=INT(F59), F59&gt;=0, LEN(F59)&lt;=12,
  ISNUMBER(G59), G59=INT(G59), G59&gt;=0, LEN(G59)&lt;=12),
  "OK","NG"),"NG"),
 IF($Q$3=リスト!$B$5,
 IFERROR(IF(AND(
  ISNUMBER(G59), G59=INT(G59), G59&gt;=0, LEN(G59)&lt;=12),
  "OK","NG"),"NG"),
 "-")))</f>
        <v>-</v>
      </c>
      <c r="T59" s="10" t="s">
        <v>225</v>
      </c>
      <c r="U59" s="10" t="s">
        <v>225</v>
      </c>
      <c r="V59" s="10" t="s">
        <v>225</v>
      </c>
      <c r="W59" s="10" t="str">
        <f>IF($Q$3=リスト!$B$3, IF(OR($E59="", $F59="", $G59=""), "NG", "OK"),
 IF($Q$3=リスト!$B$4, IF(OR($F59="", $G59=""), "NG", "OK"),
 IF($Q$3=リスト!$B$5, IF($G59="", "NG", "OK"),
 "-")))</f>
        <v>-</v>
      </c>
      <c r="X59" s="10" t="s">
        <v>225</v>
      </c>
      <c r="Y59" s="10" t="s">
        <v>225</v>
      </c>
      <c r="Z59" s="10" t="s">
        <v>225</v>
      </c>
      <c r="AA59" s="10" t="s">
        <v>225</v>
      </c>
    </row>
    <row r="60" spans="2:27" ht="46.5" customHeight="1" thickBot="1">
      <c r="B60" s="308" t="s">
        <v>288</v>
      </c>
      <c r="C60" s="270"/>
      <c r="D60" s="229"/>
      <c r="E60" s="235"/>
      <c r="F60" s="236"/>
      <c r="G60" s="361"/>
      <c r="H60" s="261"/>
      <c r="I60" s="262"/>
      <c r="J60" s="262"/>
      <c r="K60" s="262"/>
      <c r="L60" s="262"/>
      <c r="M60" s="262"/>
      <c r="N60" s="262"/>
      <c r="S60" s="10" t="str">
        <f>IF($Q$3=リスト!$B$3,
 IFERROR(IF(AND(
  ISNUMBER(E60), E60=INT(E60), E60&gt;=0, LEN(E60)&lt;=12,
  ISNUMBER(F60), F60=INT(F60), F60&gt;=0, LEN(F60)&lt;=12,
  ISNUMBER(G60), G60=INT(G60), G60&gt;=0, LEN(G60)&lt;=12),
  "OK","NG"),"NG"),
 IF($Q$3=リスト!$B$4,
 IFERROR(IF(AND(
  ISNUMBER(F60), F60=INT(F60), F60&gt;=0, LEN(F60)&lt;=12,
  ISNUMBER(G60), G60=INT(G60), G60&gt;=0, LEN(G60)&lt;=12),
  "OK","NG"),"NG"),
 IF($Q$3=リスト!$B$5,
 IFERROR(IF(AND(
  ISNUMBER(G60), G60=INT(G60), G60&gt;=0, LEN(G60)&lt;=12),
  "OK","NG"),"NG"),
 "-")))</f>
        <v>-</v>
      </c>
      <c r="T60" s="10" t="s">
        <v>225</v>
      </c>
      <c r="U60" s="10" t="s">
        <v>225</v>
      </c>
      <c r="V60" s="10" t="s">
        <v>225</v>
      </c>
      <c r="W60" s="10" t="str">
        <f>IF($Q$3=リスト!$B$3, IF(OR($E60="", $F60="", $G60=""), "NG", "OK"),
 IF($Q$3=リスト!$B$4, IF(OR($F60="", $G60=""), "NG", "OK"),
 IF($Q$3=リスト!$B$5, IF($G60="", "NG", "OK"),
 "-")))</f>
        <v>-</v>
      </c>
      <c r="X60" s="10" t="s">
        <v>225</v>
      </c>
      <c r="Y60" s="10" t="s">
        <v>225</v>
      </c>
      <c r="Z60" s="10" t="s">
        <v>225</v>
      </c>
      <c r="AA60" s="10" t="s">
        <v>225</v>
      </c>
    </row>
    <row r="61" spans="2:27" ht="16.5" thickTop="1">
      <c r="F61" s="131"/>
      <c r="I61" s="131"/>
      <c r="J61" s="131"/>
      <c r="Z61" s="10"/>
      <c r="AA61" s="10"/>
    </row>
    <row r="62" spans="2:27">
      <c r="B62" s="129" t="s">
        <v>289</v>
      </c>
      <c r="C62" s="400" t="s">
        <v>290</v>
      </c>
      <c r="D62" s="400"/>
      <c r="E62" s="132"/>
      <c r="F62" s="131"/>
      <c r="I62" s="131"/>
      <c r="J62" s="131"/>
    </row>
    <row r="63" spans="2:27">
      <c r="C63" s="400" t="s">
        <v>291</v>
      </c>
      <c r="D63" s="400"/>
      <c r="E63" s="132"/>
      <c r="F63" s="131"/>
      <c r="I63" s="131"/>
      <c r="J63" s="131"/>
    </row>
    <row r="64" spans="2:27">
      <c r="C64" s="400"/>
      <c r="D64" s="400"/>
      <c r="E64" s="132"/>
      <c r="F64" s="131"/>
      <c r="I64" s="131"/>
      <c r="J64" s="131"/>
    </row>
    <row r="65" spans="2:10">
      <c r="B65" s="129" t="s">
        <v>292</v>
      </c>
      <c r="C65" s="400" t="s">
        <v>293</v>
      </c>
      <c r="D65" s="400"/>
      <c r="E65" s="132"/>
      <c r="F65" s="131"/>
      <c r="I65" s="131"/>
      <c r="J65" s="131"/>
    </row>
    <row r="66" spans="2:10">
      <c r="C66" s="400"/>
      <c r="D66" s="400"/>
      <c r="E66" s="132"/>
      <c r="F66" s="131"/>
      <c r="I66" s="131"/>
      <c r="J66" s="131"/>
    </row>
    <row r="67" spans="2:10">
      <c r="B67" s="129" t="s">
        <v>294</v>
      </c>
      <c r="C67" s="129" t="s">
        <v>295</v>
      </c>
      <c r="F67" s="131"/>
      <c r="I67" s="131"/>
      <c r="J67" s="131"/>
    </row>
    <row r="68" spans="2:10">
      <c r="C68" s="129" t="s">
        <v>296</v>
      </c>
      <c r="F68" s="131"/>
      <c r="I68" s="131"/>
      <c r="J68" s="131"/>
    </row>
    <row r="69" spans="2:10">
      <c r="C69" s="129" t="s">
        <v>297</v>
      </c>
      <c r="F69" s="131"/>
      <c r="I69" s="131"/>
      <c r="J69" s="131"/>
    </row>
    <row r="70" spans="2:10">
      <c r="C70" s="129" t="s">
        <v>298</v>
      </c>
      <c r="F70" s="131"/>
      <c r="I70" s="131"/>
      <c r="J70" s="131"/>
    </row>
    <row r="71" spans="2:10">
      <c r="C71" s="129" t="s">
        <v>299</v>
      </c>
      <c r="F71" s="131"/>
      <c r="I71" s="131"/>
      <c r="J71" s="131"/>
    </row>
    <row r="72" spans="2:10">
      <c r="C72" s="129" t="s">
        <v>300</v>
      </c>
      <c r="F72" s="131"/>
      <c r="I72" s="131"/>
      <c r="J72" s="131"/>
    </row>
    <row r="73" spans="2:10">
      <c r="C73" s="129" t="s">
        <v>301</v>
      </c>
      <c r="F73" s="131"/>
      <c r="I73" s="131"/>
      <c r="J73" s="131"/>
    </row>
    <row r="74" spans="2:10">
      <c r="C74" s="129" t="s">
        <v>302</v>
      </c>
      <c r="F74" s="131"/>
      <c r="I74" s="131"/>
      <c r="J74" s="131"/>
    </row>
    <row r="75" spans="2:10">
      <c r="C75" s="129" t="s">
        <v>303</v>
      </c>
      <c r="F75" s="131"/>
      <c r="I75" s="131"/>
      <c r="J75" s="131"/>
    </row>
    <row r="76" spans="2:10">
      <c r="C76" s="129" t="s">
        <v>304</v>
      </c>
      <c r="F76" s="131"/>
      <c r="I76" s="131"/>
      <c r="J76" s="131"/>
    </row>
    <row r="77" spans="2:10">
      <c r="C77" s="129" t="s">
        <v>305</v>
      </c>
      <c r="F77" s="131"/>
      <c r="I77" s="131"/>
      <c r="J77" s="131"/>
    </row>
    <row r="78" spans="2:10">
      <c r="C78" s="129" t="s">
        <v>306</v>
      </c>
      <c r="F78" s="131"/>
      <c r="I78" s="131"/>
      <c r="J78" s="131"/>
    </row>
    <row r="79" spans="2:10">
      <c r="C79" s="400"/>
      <c r="D79" s="400"/>
      <c r="E79" s="132"/>
      <c r="F79" s="131"/>
      <c r="I79" s="131"/>
      <c r="J79" s="131"/>
    </row>
    <row r="80" spans="2:10">
      <c r="B80" s="129" t="s">
        <v>307</v>
      </c>
      <c r="C80" s="400" t="s">
        <v>308</v>
      </c>
      <c r="D80" s="400"/>
      <c r="E80" s="132"/>
      <c r="F80" s="131"/>
      <c r="I80" s="131"/>
      <c r="J80" s="131"/>
    </row>
    <row r="81" spans="2:10">
      <c r="C81" s="400"/>
      <c r="D81" s="400"/>
      <c r="E81" s="132"/>
      <c r="F81" s="131"/>
      <c r="I81" s="131"/>
      <c r="J81" s="131"/>
    </row>
    <row r="82" spans="2:10">
      <c r="B82" s="129" t="s">
        <v>309</v>
      </c>
      <c r="C82" s="400" t="s">
        <v>310</v>
      </c>
      <c r="D82" s="400"/>
      <c r="E82" s="132"/>
      <c r="F82" s="131"/>
      <c r="I82" s="131"/>
      <c r="J82" s="131"/>
    </row>
    <row r="83" spans="2:10">
      <c r="C83" s="400"/>
      <c r="D83" s="400"/>
      <c r="E83" s="132"/>
    </row>
    <row r="84" spans="2:10">
      <c r="B84" s="129" t="s">
        <v>311</v>
      </c>
      <c r="C84" s="400" t="s">
        <v>312</v>
      </c>
      <c r="D84" s="400"/>
      <c r="E84" s="132"/>
    </row>
    <row r="85" spans="2:10">
      <c r="C85" s="400"/>
      <c r="D85" s="400"/>
      <c r="E85" s="132"/>
    </row>
    <row r="86" spans="2:10">
      <c r="B86" s="129" t="s">
        <v>313</v>
      </c>
      <c r="C86" s="400" t="s">
        <v>314</v>
      </c>
    </row>
    <row r="87" spans="2:10">
      <c r="C87" s="399" t="s">
        <v>315</v>
      </c>
    </row>
    <row r="89" spans="2:10">
      <c r="B89" s="129" t="s">
        <v>316</v>
      </c>
      <c r="C89" s="129" t="s">
        <v>317</v>
      </c>
    </row>
    <row r="90" spans="2:10">
      <c r="C90" s="129" t="s">
        <v>318</v>
      </c>
    </row>
    <row r="91" spans="2:10">
      <c r="C91" s="129" t="s">
        <v>319</v>
      </c>
    </row>
    <row r="92" spans="2:10">
      <c r="C92" s="129" t="s">
        <v>320</v>
      </c>
    </row>
    <row r="93" spans="2:10">
      <c r="C93" s="330" t="s">
        <v>321</v>
      </c>
    </row>
    <row r="95" spans="2:10">
      <c r="B95" s="129" t="s">
        <v>322</v>
      </c>
      <c r="C95" s="129" t="s">
        <v>323</v>
      </c>
    </row>
    <row r="96" spans="2:10">
      <c r="C96" s="129" t="s">
        <v>324</v>
      </c>
    </row>
    <row r="97" spans="2:3">
      <c r="C97" s="129" t="s">
        <v>320</v>
      </c>
    </row>
    <row r="98" spans="2:3">
      <c r="C98" s="330" t="s">
        <v>325</v>
      </c>
    </row>
    <row r="100" spans="2:3">
      <c r="B100" s="129" t="s">
        <v>326</v>
      </c>
      <c r="C100" s="129" t="s">
        <v>327</v>
      </c>
    </row>
    <row r="101" spans="2:3">
      <c r="C101" s="129" t="s">
        <v>320</v>
      </c>
    </row>
    <row r="102" spans="2:3">
      <c r="C102" s="330" t="s">
        <v>328</v>
      </c>
    </row>
    <row r="104" spans="2:3">
      <c r="B104" s="129" t="s">
        <v>329</v>
      </c>
      <c r="C104" s="129" t="s">
        <v>330</v>
      </c>
    </row>
    <row r="105" spans="2:3">
      <c r="C105" s="129" t="s">
        <v>320</v>
      </c>
    </row>
    <row r="106" spans="2:3">
      <c r="C106" s="402" t="s">
        <v>331</v>
      </c>
    </row>
  </sheetData>
  <sheetProtection algorithmName="SHA-512" hashValue="lLobtDP2dMkNJr/zrMIdFWAl3OC6x7orS1X78c3owrnBCm6ua3pXX+6hY6DkfxcB+71P/hvKiauyNZqIy0yCIw==" saltValue="YMAqm5Z46suVYmYQwLzuNw==" spinCount="100000" sheet="1" objects="1" scenarios="1" selectLockedCells="1"/>
  <protectedRanges>
    <protectedRange sqref="E17:N19 J41:N42 I30 J27:N28 I28 E27:I27 E41:H41 E5:N6 E46:N52 E22:N23 I24:N25 I7:N14 E8:H8 E11:H12 I20:N21 I40:I42 E39:N39" name="範囲1"/>
  </protectedRanges>
  <mergeCells count="1">
    <mergeCell ref="P9:Q9"/>
  </mergeCells>
  <phoneticPr fontId="22"/>
  <conditionalFormatting sqref="Q8 Q11:Q13">
    <cfRule type="expression" dxfId="19" priority="1">
      <formula>$Q8="NG"</formula>
    </cfRule>
  </conditionalFormatting>
  <hyperlinks>
    <hyperlink ref="C93" r:id="rId1" display="参考：有形固定資産｜調査項目情報｜政府統計の総合窓口(e-stat.go.jp)" xr:uid="{B118481F-8A16-4CA7-B69B-A50552E591B1}"/>
    <hyperlink ref="C98" r:id="rId2" display="参考：無形固定資産｜定義単位項目情報｜政府統計の総合窓口(e-stat.go.jp)" xr:uid="{9B2DF572-A141-429B-A435-CC185AEB0C13}"/>
    <hyperlink ref="C102" r:id="rId3" display="参考：自社研究開発費｜調査項目情報｜政府統計の総合窓口(e-stat.go.jp)" xr:uid="{E96E12F0-13E4-4F9B-89E2-ED46FC8D6396}"/>
    <hyperlink ref="C106" r:id="rId4" display="参考：能力開発費｜調査項目情報｜政府統計の総合窓口(e-stat.go.jp)" xr:uid="{61C78BF5-CA4B-4D6E-B774-9CB3C8E1BDD8}"/>
  </hyperlinks>
  <pageMargins left="0.25" right="0.25" top="0.75" bottom="0.75" header="0.3" footer="0.3"/>
  <pageSetup paperSize="8" scale="22" fitToWidth="0" orientation="landscape" r:id="rId5"/>
  <extLst>
    <ext xmlns:x14="http://schemas.microsoft.com/office/spreadsheetml/2009/9/main" uri="{78C0D931-6437-407d-A8EE-F0AAD7539E65}">
      <x14:conditionalFormattings>
        <x14:conditionalFormatting xmlns:xm="http://schemas.microsoft.com/office/excel/2006/main">
          <x14:cfRule type="expression" priority="58" id="{8F34506D-B48B-4493-B057-61ADEE6F1420}">
            <xm:f>$Q$3=リスト!$B$4</xm:f>
            <x14:dxf>
              <font>
                <color auto="1"/>
              </font>
              <fill>
                <patternFill>
                  <bgColor theme="0" tint="-0.14996795556505021"/>
                </patternFill>
              </fill>
            </x14:dxf>
          </x14:cfRule>
          <xm:sqref>E3 E6 E9 E11:E12 E18 E20:E23 E29:E30 E32:E33 E35 E46:E51 E56:E60</xm:sqref>
        </x14:conditionalFormatting>
        <x14:conditionalFormatting xmlns:xm="http://schemas.microsoft.com/office/excel/2006/main">
          <x14:cfRule type="expression" priority="47" id="{6745886E-E52C-4F85-897C-93FB7AEBF637}">
            <xm:f>$Q$3=リスト!$B$5</xm:f>
            <x14:dxf>
              <font>
                <color auto="1"/>
              </font>
              <fill>
                <patternFill>
                  <bgColor theme="0" tint="-0.14996795556505021"/>
                </patternFill>
              </fill>
            </x14:dxf>
          </x14:cfRule>
          <xm:sqref>E3:F3 E6:F6 E9:F9 E11:F12 E18:F18 E20:F23 E29:F30 E32:F33 E35:F35 E46:F51 E56:F60</xm:sqref>
        </x14:conditionalFormatting>
        <x14:conditionalFormatting xmlns:xm="http://schemas.microsoft.com/office/excel/2006/main">
          <x14:cfRule type="expression" priority="33" id="{F7F93387-488C-469F-B390-F8FE237C6A5F}">
            <xm:f>$Q$3=リスト!$B$6</xm:f>
            <x14:dxf>
              <font>
                <color auto="1"/>
              </font>
              <fill>
                <patternFill>
                  <bgColor theme="0" tint="-0.14996795556505021"/>
                </patternFill>
              </fill>
            </x14:dxf>
          </x14:cfRule>
          <xm:sqref>E3:G3 E6:G6 E9:G9 E11:G12 E18:G18 E20:G23 E29:G30 E32:G33 E35:G35 E46:G51 E56:G60</xm:sqref>
        </x14:conditionalFormatting>
        <x14:conditionalFormatting xmlns:xm="http://schemas.microsoft.com/office/excel/2006/main">
          <x14:cfRule type="expression" priority="3" id="{75344667-B187-445B-8AF2-6C3830B2C291}">
            <xm:f>$Q$5=リスト!$J$3</xm:f>
            <x14:dxf>
              <font>
                <color auto="1"/>
              </font>
              <fill>
                <patternFill>
                  <bgColor theme="0" tint="-0.14996795556505021"/>
                </patternFill>
              </fill>
            </x14:dxf>
          </x14:cfRule>
          <xm:sqref>M6:N7 M9:N9 M11:N14 M18:N18 M20:N20 M22:N25 M29:N30 M46:N49 M51:N52 M56:N56</xm:sqref>
        </x14:conditionalFormatting>
        <x14:conditionalFormatting xmlns:xm="http://schemas.microsoft.com/office/excel/2006/main">
          <x14:cfRule type="expression" priority="8" id="{F080E214-3906-406B-BD29-3F6F094DD0F6}">
            <xm:f>$Q$5=リスト!$J$4</xm:f>
            <x14:dxf>
              <font>
                <color auto="1"/>
              </font>
              <fill>
                <patternFill>
                  <bgColor theme="0" tint="-0.14996795556505021"/>
                </patternFill>
              </fill>
            </x14:dxf>
          </x14:cfRule>
          <xm:sqref>N6:N7 N9 N11:N14 N18 N20 N22:N25 N29:N30 N46:N49 N51:N52 N56</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00C772A9-E95C-4297-9D86-00DF04A845B7}">
          <x14:formula1>
            <xm:f>リスト!$F$3:$F$27</xm:f>
          </x14:formula1>
          <xm:sqref>G3</xm:sqref>
        </x14:dataValidation>
        <x14:dataValidation type="list" allowBlank="1" showInputMessage="1" showErrorMessage="1" xr:uid="{CD341E6D-FD1C-4D76-88E4-0332F78C4174}">
          <x14:formula1>
            <xm:f>リスト!$J$3:$J$5</xm:f>
          </x14:formula1>
          <xm:sqref>Q5</xm:sqref>
        </x14:dataValidation>
        <x14:dataValidation type="list" allowBlank="1" showInputMessage="1" showErrorMessage="1" xr:uid="{07ECFAA8-AB29-4FB5-83B8-B63D93982A74}">
          <x14:formula1>
            <xm:f>リスト!$I$3:$I$4</xm:f>
          </x14:formula1>
          <xm:sqref>Q6</xm:sqref>
        </x14:dataValidation>
        <x14:dataValidation type="list" allowBlank="1" showInputMessage="1" showErrorMessage="1" xr:uid="{01879137-A7B9-4C1C-AC99-E7F5684F5383}">
          <x14:formula1>
            <xm:f>リスト!$G$3:$G$15</xm:f>
          </x14:formula1>
          <xm:sqref>H3</xm:sqref>
        </x14:dataValidation>
        <x14:dataValidation type="list" allowBlank="1" showInputMessage="1" showErrorMessage="1" xr:uid="{E5DD7982-D46D-4AE5-BC07-84CA3E1487A9}">
          <x14:formula1>
            <xm:f>リスト!$H$3:$H$50</xm:f>
          </x14:formula1>
          <xm:sqref>I3</xm:sqref>
        </x14:dataValidation>
        <x14:dataValidation type="list" allowBlank="1" showInputMessage="1" showErrorMessage="1" xr:uid="{EC395FC1-EDC6-4CF2-81F2-5384C86A486B}">
          <x14:formula1>
            <xm:f>リスト!$E$3:$E$38</xm:f>
          </x14:formula1>
          <xm:sqref>F3</xm:sqref>
        </x14:dataValidation>
        <x14:dataValidation type="list" allowBlank="1" showInputMessage="1" showErrorMessage="1" xr:uid="{497698FF-32EA-4BF6-BF0A-DF7CCAA97C79}">
          <x14:formula1>
            <xm:f>リスト!$D$3:$D$49</xm:f>
          </x14:formula1>
          <xm:sqref>E3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90823-4DA4-4957-A43E-0FFAAEFD77AE}">
  <sheetPr>
    <tabColor theme="4"/>
    <pageSetUpPr fitToPage="1"/>
  </sheetPr>
  <dimension ref="A1:AM25"/>
  <sheetViews>
    <sheetView showGridLines="0" zoomScaleNormal="100" zoomScaleSheetLayoutView="75" workbookViewId="0"/>
  </sheetViews>
  <sheetFormatPr defaultColWidth="8.77734375" defaultRowHeight="14.25"/>
  <cols>
    <col min="1" max="3" width="3.21875" style="501" customWidth="1"/>
    <col min="4" max="4" width="50.6640625" style="501" customWidth="1"/>
    <col min="5" max="7" width="20.21875" style="501" customWidth="1"/>
    <col min="8" max="10" width="3.21875" style="501" customWidth="1"/>
    <col min="11" max="11" width="50.6640625" style="501" customWidth="1"/>
    <col min="12" max="14" width="20.21875" style="501" customWidth="1"/>
    <col min="15" max="15" width="3.21875" style="501" customWidth="1"/>
    <col min="16" max="17" width="30.6640625" style="501" customWidth="1"/>
    <col min="18" max="18" width="3.21875" style="501" customWidth="1"/>
    <col min="19" max="16384" width="8.77734375" style="501"/>
  </cols>
  <sheetData>
    <row r="1" spans="1:39" s="436" customFormat="1" ht="21">
      <c r="A1" s="433"/>
      <c r="B1" s="434"/>
      <c r="C1" s="434"/>
      <c r="D1" s="434"/>
      <c r="E1" s="434"/>
      <c r="F1" s="434"/>
      <c r="G1" s="434"/>
      <c r="H1" s="433"/>
      <c r="I1" s="434"/>
      <c r="J1" s="434"/>
      <c r="K1" s="434"/>
      <c r="L1" s="435"/>
      <c r="M1" s="435"/>
      <c r="N1" s="435"/>
      <c r="P1" s="437"/>
      <c r="Q1" s="437"/>
    </row>
    <row r="2" spans="1:39" s="436" customFormat="1" ht="21.75" thickBot="1">
      <c r="B2" s="434"/>
      <c r="C2" s="434"/>
      <c r="D2" s="434"/>
      <c r="E2" s="438"/>
      <c r="F2" s="439"/>
      <c r="G2" s="440" t="s">
        <v>332</v>
      </c>
      <c r="I2" s="434"/>
      <c r="J2" s="434"/>
      <c r="K2" s="434"/>
      <c r="L2" s="438"/>
      <c r="M2" s="441"/>
      <c r="N2" s="440" t="s">
        <v>332</v>
      </c>
      <c r="P2" s="437"/>
      <c r="Q2" s="437"/>
      <c r="S2" s="442" t="s">
        <v>157</v>
      </c>
      <c r="T2" s="442"/>
      <c r="U2" s="442"/>
      <c r="V2" s="442"/>
      <c r="W2" s="442"/>
      <c r="X2" s="442"/>
      <c r="Y2" s="442" t="s">
        <v>158</v>
      </c>
      <c r="Z2" s="442"/>
      <c r="AA2" s="442"/>
      <c r="AB2" s="442"/>
      <c r="AC2" s="442"/>
      <c r="AD2" s="442"/>
      <c r="AE2" s="442" t="s">
        <v>159</v>
      </c>
      <c r="AH2" s="442" t="s">
        <v>160</v>
      </c>
      <c r="AI2" s="442"/>
      <c r="AJ2" s="442"/>
      <c r="AK2" s="442"/>
      <c r="AL2" s="442"/>
      <c r="AM2" s="442"/>
    </row>
    <row r="3" spans="1:39" s="436" customFormat="1" ht="42.75" thickTop="1">
      <c r="B3" s="443" t="s">
        <v>161</v>
      </c>
      <c r="C3" s="444"/>
      <c r="D3" s="444"/>
      <c r="E3" s="445" t="s">
        <v>333</v>
      </c>
      <c r="F3" s="445" t="s">
        <v>334</v>
      </c>
      <c r="G3" s="446" t="s">
        <v>164</v>
      </c>
      <c r="I3" s="443" t="s">
        <v>161</v>
      </c>
      <c r="J3" s="444"/>
      <c r="K3" s="444"/>
      <c r="L3" s="445" t="s">
        <v>333</v>
      </c>
      <c r="M3" s="445" t="s">
        <v>334</v>
      </c>
      <c r="N3" s="446" t="s">
        <v>164</v>
      </c>
      <c r="P3" s="447" t="s">
        <v>166</v>
      </c>
      <c r="Q3" s="448" t="s">
        <v>335</v>
      </c>
      <c r="S3" s="442" t="s">
        <v>36</v>
      </c>
      <c r="T3" s="442" t="s">
        <v>36</v>
      </c>
      <c r="U3" s="442" t="s">
        <v>36</v>
      </c>
      <c r="V3" s="442" t="s">
        <v>36</v>
      </c>
      <c r="W3" s="442" t="s">
        <v>36</v>
      </c>
      <c r="X3" s="442" t="s">
        <v>36</v>
      </c>
      <c r="Y3" s="442" t="str">
        <f>IF($Q$4=リスト!$B$6,
  IF(AND($Q$3&lt;&gt;"",$Q$4&lt;&gt;""), "OK", "NG"),
  IF(AND($Q$3&lt;&gt;"",$Q$4&lt;&gt;"",$Q$5&lt;&gt;""), "OK", "NG")
)</f>
        <v>OK</v>
      </c>
      <c r="Z3" s="442" t="s">
        <v>36</v>
      </c>
      <c r="AA3" s="442" t="s">
        <v>36</v>
      </c>
      <c r="AB3" s="442" t="s">
        <v>36</v>
      </c>
      <c r="AC3" s="442" t="s">
        <v>36</v>
      </c>
      <c r="AD3" s="442" t="s">
        <v>36</v>
      </c>
      <c r="AE3" s="442" t="s">
        <v>36</v>
      </c>
      <c r="AF3" s="442" t="s">
        <v>36</v>
      </c>
      <c r="AG3" s="442" t="s">
        <v>36</v>
      </c>
      <c r="AH3" s="442" t="str">
        <f>IF($Q$4=リスト!$B$6, IF($Q$5&lt;&gt;"", "NG", "OK"), "-")</f>
        <v>-</v>
      </c>
      <c r="AI3" s="442" t="s">
        <v>36</v>
      </c>
      <c r="AJ3" s="442" t="s">
        <v>36</v>
      </c>
      <c r="AK3" s="442" t="s">
        <v>36</v>
      </c>
      <c r="AL3" s="442" t="s">
        <v>36</v>
      </c>
      <c r="AM3" s="442" t="s">
        <v>36</v>
      </c>
    </row>
    <row r="4" spans="1:39" s="436" customFormat="1" ht="36.6" customHeight="1">
      <c r="B4" s="449" t="s">
        <v>167</v>
      </c>
      <c r="C4" s="450"/>
      <c r="D4" s="450"/>
      <c r="E4" s="450"/>
      <c r="F4" s="450"/>
      <c r="G4" s="451"/>
      <c r="I4" s="452" t="s">
        <v>168</v>
      </c>
      <c r="J4" s="453"/>
      <c r="K4" s="454"/>
      <c r="L4" s="455"/>
      <c r="M4" s="455"/>
      <c r="N4" s="455"/>
      <c r="P4" s="447" t="s">
        <v>169</v>
      </c>
      <c r="Q4" s="456" t="s">
        <v>336</v>
      </c>
      <c r="S4" s="442" t="s">
        <v>36</v>
      </c>
      <c r="T4" s="442" t="s">
        <v>36</v>
      </c>
      <c r="U4" s="442" t="s">
        <v>36</v>
      </c>
      <c r="V4" s="442" t="s">
        <v>36</v>
      </c>
      <c r="W4" s="442" t="s">
        <v>36</v>
      </c>
      <c r="X4" s="442" t="s">
        <v>36</v>
      </c>
      <c r="Y4" s="442" t="s">
        <v>36</v>
      </c>
      <c r="Z4" s="442" t="s">
        <v>36</v>
      </c>
      <c r="AA4" s="442" t="s">
        <v>36</v>
      </c>
      <c r="AB4" s="442" t="s">
        <v>36</v>
      </c>
      <c r="AC4" s="442" t="s">
        <v>36</v>
      </c>
      <c r="AD4" s="442" t="s">
        <v>36</v>
      </c>
      <c r="AE4" s="442" t="s">
        <v>36</v>
      </c>
      <c r="AF4" s="442" t="s">
        <v>36</v>
      </c>
      <c r="AG4" s="442" t="s">
        <v>36</v>
      </c>
      <c r="AH4" s="442" t="s">
        <v>36</v>
      </c>
      <c r="AI4" s="442" t="s">
        <v>36</v>
      </c>
      <c r="AJ4" s="442" t="s">
        <v>36</v>
      </c>
      <c r="AK4" s="442" t="s">
        <v>36</v>
      </c>
      <c r="AL4" s="442" t="s">
        <v>36</v>
      </c>
      <c r="AM4" s="442" t="s">
        <v>36</v>
      </c>
    </row>
    <row r="5" spans="1:39" s="436" customFormat="1" ht="36.6" customHeight="1" thickBot="1">
      <c r="B5" s="457" t="s">
        <v>337</v>
      </c>
      <c r="C5" s="458"/>
      <c r="D5" s="458"/>
      <c r="E5" s="423">
        <f>SUM(E6:E10)</f>
        <v>118000000</v>
      </c>
      <c r="F5" s="424">
        <f>SUM(F6:F10)</f>
        <v>126000000</v>
      </c>
      <c r="G5" s="424">
        <f>SUM(G6:G10)</f>
        <v>135000000</v>
      </c>
      <c r="I5" s="459" t="s">
        <v>338</v>
      </c>
      <c r="J5" s="460"/>
      <c r="K5" s="460"/>
      <c r="L5" s="423">
        <f>SUM(L6:L10)</f>
        <v>88630000</v>
      </c>
      <c r="M5" s="424">
        <f>SUM(M6:M10)</f>
        <v>86800000</v>
      </c>
      <c r="N5" s="424">
        <f>SUM(N6:N10)</f>
        <v>85000000</v>
      </c>
      <c r="P5" s="461" t="s">
        <v>339</v>
      </c>
      <c r="Q5" s="462" t="s">
        <v>340</v>
      </c>
      <c r="S5" s="442" t="str">
        <f>IF(E5="", "-", IFERROR(IF(AND(ISNUMBER(E5),E5=INT(E5),E5&gt;=0,LEN(E5)&lt;=12),"OK","NG"),"NG"))</f>
        <v>OK</v>
      </c>
      <c r="T5" s="442" t="str">
        <f>IF(F5="", "-", IFERROR(IF(AND(ISNUMBER(F5),F5=INT(F5),F5&gt;=0,LEN(F5)&lt;=12),"OK","NG"),"NG"))</f>
        <v>OK</v>
      </c>
      <c r="U5" s="442" t="str">
        <f>IF(G5="", "-", IFERROR(IF(AND(ISNUMBER(G5),G5=INT(G5),G5&gt;=0,LEN(G5)&lt;=12),"OK","NG"),"NG"))</f>
        <v>OK</v>
      </c>
      <c r="V5" s="442" t="str">
        <f>IF(L5="", "-", IFERROR(IF(AND(ISNUMBER(L5),L5=INT(L5),L5&gt;=0,LEN(L5)&lt;=12),"OK","NG"),"NG"))</f>
        <v>OK</v>
      </c>
      <c r="W5" s="442" t="str">
        <f>IF(M5="", "-", IFERROR(IF(AND(ISNUMBER(M5),M5=INT(M5),M5&gt;=0,LEN(M5)&lt;=12),"OK","NG"),"NG"))</f>
        <v>OK</v>
      </c>
      <c r="X5" s="442" t="str">
        <f>IF(N5="", "-", IFERROR(IF(AND(ISNUMBER(N5),N5=INT(N5),N5&gt;=0,LEN(N5)&lt;=12),"OK","NG"),"NG"))</f>
        <v>OK</v>
      </c>
      <c r="Y5" s="442" t="s">
        <v>36</v>
      </c>
      <c r="Z5" s="442" t="s">
        <v>36</v>
      </c>
      <c r="AA5" s="442" t="s">
        <v>36</v>
      </c>
      <c r="AB5" s="442" t="s">
        <v>36</v>
      </c>
      <c r="AC5" s="442" t="s">
        <v>36</v>
      </c>
      <c r="AD5" s="442" t="s">
        <v>36</v>
      </c>
      <c r="AE5" s="442" t="s">
        <v>36</v>
      </c>
      <c r="AF5" s="442" t="s">
        <v>36</v>
      </c>
      <c r="AG5" s="442" t="s">
        <v>36</v>
      </c>
      <c r="AH5" s="442" t="s">
        <v>36</v>
      </c>
      <c r="AI5" s="442" t="s">
        <v>36</v>
      </c>
      <c r="AJ5" s="442" t="s">
        <v>36</v>
      </c>
      <c r="AK5" s="442" t="s">
        <v>36</v>
      </c>
      <c r="AL5" s="442" t="s">
        <v>36</v>
      </c>
      <c r="AM5" s="442" t="s">
        <v>36</v>
      </c>
    </row>
    <row r="6" spans="1:39" s="436" customFormat="1" ht="36.6" customHeight="1" thickTop="1">
      <c r="A6" s="129"/>
      <c r="B6" s="463"/>
      <c r="C6" s="464" t="s">
        <v>173</v>
      </c>
      <c r="D6" s="464"/>
      <c r="E6" s="465">
        <v>36000000</v>
      </c>
      <c r="F6" s="466">
        <v>40000000</v>
      </c>
      <c r="G6" s="467">
        <v>45000000</v>
      </c>
      <c r="H6" s="129"/>
      <c r="I6" s="460"/>
      <c r="J6" s="468" t="s">
        <v>341</v>
      </c>
      <c r="K6" s="468"/>
      <c r="L6" s="465">
        <v>9000000</v>
      </c>
      <c r="M6" s="466">
        <v>8500000</v>
      </c>
      <c r="N6" s="467">
        <v>8000000</v>
      </c>
      <c r="S6" s="442" t="str">
        <f>IF(E6="", "-", IFERROR(IF(AND(ISNUMBER(E6),E6=INT(E6),LEN(ABS(E6))&lt;=12),"OK","NG"),"NG"))</f>
        <v>OK</v>
      </c>
      <c r="T6" s="442" t="str">
        <f>IF(F6="", "-", IFERROR(IF(AND(ISNUMBER(F6),F6=INT(F6),LEN(ABS(F6))&lt;=12),"OK","NG"),"NG"))</f>
        <v>OK</v>
      </c>
      <c r="U6" s="442" t="str">
        <f>IF(G6="", "-", IFERROR(IF(AND(ISNUMBER(G6),G6=INT(G6),LEN(ABS(G6))&lt;=12),"OK","NG"),"NG"))</f>
        <v>OK</v>
      </c>
      <c r="V6" s="442" t="str">
        <f>IF(L6="", "-", IFERROR(IF(AND(ISNUMBER(L6),L6=INT(L6),LEN(ABS(L6))&lt;=12),"OK","NG"),"NG"))</f>
        <v>OK</v>
      </c>
      <c r="W6" s="442" t="str">
        <f>IF(M6="", "-", IFERROR(IF(AND(ISNUMBER(M6),M6=INT(M6),LEN(ABS(M6))&lt;=12),"OK","NG"),"NG"))</f>
        <v>OK</v>
      </c>
      <c r="X6" s="442" t="str">
        <f>IF(N6="", "-", IFERROR(IF(AND(ISNUMBER(N6),N6=INT(N6),LEN(ABS(N6))&lt;=12),"OK","NG"),"NG"))</f>
        <v>OK</v>
      </c>
      <c r="Y6" s="442" t="str">
        <f>IF($Q$4=リスト!$B$3,
  IF(E6="","NG","OK"),
"-")</f>
        <v>OK</v>
      </c>
      <c r="Z6" s="442" t="str">
        <f>IF(OR($Q$4=リスト!$B$3,$Q$4=リスト!$B$4),
  IF(F6="","NG","OK"),
"-")</f>
        <v>OK</v>
      </c>
      <c r="AA6" s="442" t="str">
        <f>IF(OR($Q$4=リスト!$B$3,$Q$4=リスト!$B$4,$Q$4=リスト!$B$5),
  IF(G6="","NG","OK"),
"-")</f>
        <v>OK</v>
      </c>
      <c r="AB6" s="442" t="str">
        <f>IF($Q$4=リスト!$B$3,
  IF(L6="","NG","OK"),
"-")</f>
        <v>OK</v>
      </c>
      <c r="AC6" s="442" t="str">
        <f>IF(OR($Q$4=リスト!$B$3,$Q$4=リスト!$B$4),
  IF(M6="","NG","OK"),
"-")</f>
        <v>OK</v>
      </c>
      <c r="AD6" s="442" t="str">
        <f>IF(OR($Q$4=リスト!$B$3,$Q$4=リスト!$B$4,$Q$4=リスト!$B$5),
  IF(N6="","NG","OK"),
"-")</f>
        <v>OK</v>
      </c>
      <c r="AE6" s="442" t="s">
        <v>36</v>
      </c>
      <c r="AF6" s="442" t="s">
        <v>36</v>
      </c>
      <c r="AG6" s="442" t="s">
        <v>36</v>
      </c>
      <c r="AH6" s="442" t="str">
        <f>IF(OR($Q$4=リスト!$B$4,$Q$4=リスト!$B$5,$Q$4=リスト!$B$6),
  IF(E6&lt;&gt;"","NG","OK"),
"-")</f>
        <v>-</v>
      </c>
      <c r="AI6" s="442" t="str">
        <f>IF(OR($Q$4=リスト!$B$5,$Q$4=リスト!$B$6),
  IF(F6&lt;&gt;"","NG","OK"),
"-")</f>
        <v>-</v>
      </c>
      <c r="AJ6" s="442" t="str">
        <f>IF($Q$4=リスト!$B$6,
  IF(G6&lt;&gt;"","NG","OK"),
"-")</f>
        <v>-</v>
      </c>
      <c r="AK6" s="442" t="str">
        <f>IF(OR($Q$4=リスト!$B$4,$Q$4=リスト!$B$5,$Q$4=リスト!$B$6),
  IF(L6&lt;&gt;"","NG","OK"),
"-")</f>
        <v>-</v>
      </c>
      <c r="AL6" s="442" t="str">
        <f>IF(OR($Q$4=リスト!$B$5,$Q$4=リスト!$B$6),
  IF(M6&lt;&gt;"","NG","OK"),
"-")</f>
        <v>-</v>
      </c>
      <c r="AM6" s="442" t="str">
        <f>IF($Q$4=リスト!$B$6,
  IF(N6&lt;&gt;"","NG","OK"),
"-")</f>
        <v>-</v>
      </c>
    </row>
    <row r="7" spans="1:39" s="436" customFormat="1" ht="36.6" customHeight="1">
      <c r="A7" s="129"/>
      <c r="B7" s="463"/>
      <c r="C7" s="464" t="s">
        <v>342</v>
      </c>
      <c r="D7" s="464"/>
      <c r="E7" s="469">
        <v>11000000</v>
      </c>
      <c r="F7" s="470">
        <v>11500000</v>
      </c>
      <c r="G7" s="471">
        <v>12000000</v>
      </c>
      <c r="H7" s="129"/>
      <c r="I7" s="460"/>
      <c r="J7" s="468" t="s">
        <v>176</v>
      </c>
      <c r="K7" s="468"/>
      <c r="L7" s="469">
        <v>30000000</v>
      </c>
      <c r="M7" s="470">
        <v>31000000</v>
      </c>
      <c r="N7" s="471">
        <v>32000000</v>
      </c>
      <c r="P7" s="472" t="s">
        <v>177</v>
      </c>
      <c r="Q7" s="473" t="str">
        <f>IF(COUNTIF(S3:AM22,"NG")&gt;0,"NG","OK")</f>
        <v>OK</v>
      </c>
      <c r="S7" s="442" t="str">
        <f t="shared" ref="S7:U10" si="0">IF(E7="", "-", IFERROR(IF(AND(ISNUMBER(E7),E7=INT(E7),LEN(ABS(E7))&lt;=12),"OK","NG"),"NG"))</f>
        <v>OK</v>
      </c>
      <c r="T7" s="442" t="str">
        <f t="shared" si="0"/>
        <v>OK</v>
      </c>
      <c r="U7" s="442" t="str">
        <f t="shared" si="0"/>
        <v>OK</v>
      </c>
      <c r="V7" s="442" t="str">
        <f t="shared" ref="V7:X10" si="1">IF(L7="", "-", IFERROR(IF(AND(ISNUMBER(L7),L7=INT(L7),LEN(ABS(L7))&lt;=12),"OK","NG"),"NG"))</f>
        <v>OK</v>
      </c>
      <c r="W7" s="442" t="str">
        <f t="shared" si="1"/>
        <v>OK</v>
      </c>
      <c r="X7" s="442" t="str">
        <f t="shared" si="1"/>
        <v>OK</v>
      </c>
      <c r="Y7" s="442" t="str">
        <f>IF($Q$4=リスト!$B$3,
  IF(E7="","NG","OK"),
"-")</f>
        <v>OK</v>
      </c>
      <c r="Z7" s="442" t="str">
        <f>IF(OR($Q$4=リスト!$B$3,$Q$4=リスト!$B$4),
  IF(F7="","NG","OK"),
"-")</f>
        <v>OK</v>
      </c>
      <c r="AA7" s="442" t="str">
        <f>IF(OR($Q$4=リスト!$B$3,$Q$4=リスト!$B$4,$Q$4=リスト!$B$5),
  IF(G7="","NG","OK"),
"-")</f>
        <v>OK</v>
      </c>
      <c r="AB7" s="442" t="str">
        <f>IF($Q$4=リスト!$B$3,
  IF(L7="","NG","OK"),
"-")</f>
        <v>OK</v>
      </c>
      <c r="AC7" s="442" t="str">
        <f>IF(OR($Q$4=リスト!$B$3,$Q$4=リスト!$B$4),
  IF(M7="","NG","OK"),
"-")</f>
        <v>OK</v>
      </c>
      <c r="AD7" s="442" t="str">
        <f>IF(OR($Q$4=リスト!$B$3,$Q$4=リスト!$B$4,$Q$4=リスト!$B$5),
  IF(N7="","NG","OK"),
"-")</f>
        <v>OK</v>
      </c>
      <c r="AE7" s="442" t="s">
        <v>36</v>
      </c>
      <c r="AF7" s="442" t="s">
        <v>36</v>
      </c>
      <c r="AG7" s="442" t="s">
        <v>36</v>
      </c>
      <c r="AH7" s="442" t="str">
        <f>IF(OR($Q$4=リスト!$B$4,$Q$4=リスト!$B$5,$Q$4=リスト!$B$6),
  IF(E7&lt;&gt;"","NG","OK"),
"-")</f>
        <v>-</v>
      </c>
      <c r="AI7" s="442" t="str">
        <f>IF(OR($Q$4=リスト!$B$5,$Q$4=リスト!$B$6),
  IF(F7&lt;&gt;"","NG","OK"),
"-")</f>
        <v>-</v>
      </c>
      <c r="AJ7" s="442" t="str">
        <f>IF($Q$4=リスト!$B$6,
  IF(G7&lt;&gt;"","NG","OK"),
"-")</f>
        <v>-</v>
      </c>
      <c r="AK7" s="442" t="str">
        <f>IF(OR($Q$4=リスト!$B$4,$Q$4=リスト!$B$5,$Q$4=リスト!$B$6),
  IF(L7&lt;&gt;"","NG","OK"),
"-")</f>
        <v>-</v>
      </c>
      <c r="AL7" s="442" t="str">
        <f>IF(OR($Q$4=リスト!$B$5,$Q$4=リスト!$B$6),
  IF(M7&lt;&gt;"","NG","OK"),
"-")</f>
        <v>-</v>
      </c>
      <c r="AM7" s="442" t="str">
        <f>IF($Q$4=リスト!$B$6,
  IF(N7&lt;&gt;"","NG","OK"),
"-")</f>
        <v>-</v>
      </c>
    </row>
    <row r="8" spans="1:39" s="436" customFormat="1" ht="36.6" customHeight="1">
      <c r="A8" s="129"/>
      <c r="B8" s="463"/>
      <c r="C8" s="464" t="s">
        <v>178</v>
      </c>
      <c r="D8" s="464"/>
      <c r="E8" s="469">
        <v>44000000</v>
      </c>
      <c r="F8" s="470">
        <v>46000000</v>
      </c>
      <c r="G8" s="471">
        <v>48000000</v>
      </c>
      <c r="H8" s="129"/>
      <c r="I8" s="460"/>
      <c r="J8" s="468" t="s">
        <v>179</v>
      </c>
      <c r="K8" s="468"/>
      <c r="L8" s="469">
        <v>24000000</v>
      </c>
      <c r="M8" s="470">
        <v>22000000</v>
      </c>
      <c r="N8" s="471">
        <v>20000000</v>
      </c>
      <c r="P8" s="588" t="str">
        <f>IF($Q$7="NG","※「はじめに」シートのXXをご確認の上、入力内容に誤りがないかをご確認ください。","")</f>
        <v/>
      </c>
      <c r="Q8" s="588"/>
      <c r="S8" s="442" t="str">
        <f t="shared" si="0"/>
        <v>OK</v>
      </c>
      <c r="T8" s="442" t="str">
        <f t="shared" si="0"/>
        <v>OK</v>
      </c>
      <c r="U8" s="442" t="str">
        <f t="shared" si="0"/>
        <v>OK</v>
      </c>
      <c r="V8" s="442" t="str">
        <f t="shared" si="1"/>
        <v>OK</v>
      </c>
      <c r="W8" s="442" t="str">
        <f t="shared" si="1"/>
        <v>OK</v>
      </c>
      <c r="X8" s="442" t="str">
        <f t="shared" si="1"/>
        <v>OK</v>
      </c>
      <c r="Y8" s="442" t="str">
        <f>IF($Q$4=リスト!$B$3,
  IF(E8="","NG","OK"),
"-")</f>
        <v>OK</v>
      </c>
      <c r="Z8" s="442" t="str">
        <f>IF(OR($Q$4=リスト!$B$3,$Q$4=リスト!$B$4),
  IF(F8="","NG","OK"),
"-")</f>
        <v>OK</v>
      </c>
      <c r="AA8" s="442" t="str">
        <f>IF(OR($Q$4=リスト!$B$3,$Q$4=リスト!$B$4,$Q$4=リスト!$B$5),
  IF(G8="","NG","OK"),
"-")</f>
        <v>OK</v>
      </c>
      <c r="AB8" s="442" t="str">
        <f>IF($Q$4=リスト!$B$3,
  IF(L8="","NG","OK"),
"-")</f>
        <v>OK</v>
      </c>
      <c r="AC8" s="442" t="str">
        <f>IF(OR($Q$4=リスト!$B$3,$Q$4=リスト!$B$4),
  IF(M8="","NG","OK"),
"-")</f>
        <v>OK</v>
      </c>
      <c r="AD8" s="442" t="str">
        <f>IF(OR($Q$4=リスト!$B$3,$Q$4=リスト!$B$4,$Q$4=リスト!$B$5),
  IF(N8="","NG","OK"),
"-")</f>
        <v>OK</v>
      </c>
      <c r="AE8" s="442" t="s">
        <v>36</v>
      </c>
      <c r="AF8" s="442" t="s">
        <v>36</v>
      </c>
      <c r="AG8" s="442" t="s">
        <v>36</v>
      </c>
      <c r="AH8" s="442" t="str">
        <f>IF(OR($Q$4=リスト!$B$4,$Q$4=リスト!$B$5,$Q$4=リスト!$B$6),
  IF(E8&lt;&gt;"","NG","OK"),
"-")</f>
        <v>-</v>
      </c>
      <c r="AI8" s="442" t="str">
        <f>IF(OR($Q$4=リスト!$B$5,$Q$4=リスト!$B$6),
  IF(F8&lt;&gt;"","NG","OK"),
"-")</f>
        <v>-</v>
      </c>
      <c r="AJ8" s="442" t="str">
        <f>IF($Q$4=リスト!$B$6,
  IF(G8&lt;&gt;"","NG","OK"),
"-")</f>
        <v>-</v>
      </c>
      <c r="AK8" s="442" t="str">
        <f>IF(OR($Q$4=リスト!$B$4,$Q$4=リスト!$B$5,$Q$4=リスト!$B$6),
  IF(L8&lt;&gt;"","NG","OK"),
"-")</f>
        <v>-</v>
      </c>
      <c r="AL8" s="442" t="str">
        <f>IF(OR($Q$4=リスト!$B$5,$Q$4=リスト!$B$6),
  IF(M8&lt;&gt;"","NG","OK"),
"-")</f>
        <v>-</v>
      </c>
      <c r="AM8" s="442" t="str">
        <f>IF($Q$4=リスト!$B$6,
  IF(N8&lt;&gt;"","NG","OK"),
"-")</f>
        <v>-</v>
      </c>
    </row>
    <row r="9" spans="1:39" s="436" customFormat="1" ht="36.6" customHeight="1">
      <c r="A9" s="129"/>
      <c r="B9" s="463"/>
      <c r="C9" s="464" t="s">
        <v>180</v>
      </c>
      <c r="D9" s="464"/>
      <c r="E9" s="469">
        <v>23000000</v>
      </c>
      <c r="F9" s="470">
        <v>24000000</v>
      </c>
      <c r="G9" s="471">
        <v>25000000</v>
      </c>
      <c r="H9" s="129"/>
      <c r="I9" s="460"/>
      <c r="J9" s="468" t="s">
        <v>181</v>
      </c>
      <c r="K9" s="468"/>
      <c r="L9" s="469">
        <v>12000000</v>
      </c>
      <c r="M9" s="470">
        <v>12000000</v>
      </c>
      <c r="N9" s="471">
        <v>12000000</v>
      </c>
      <c r="P9" s="474"/>
      <c r="Q9" s="474"/>
      <c r="S9" s="442" t="str">
        <f t="shared" si="0"/>
        <v>OK</v>
      </c>
      <c r="T9" s="442" t="str">
        <f t="shared" si="0"/>
        <v>OK</v>
      </c>
      <c r="U9" s="442" t="str">
        <f t="shared" si="0"/>
        <v>OK</v>
      </c>
      <c r="V9" s="442" t="str">
        <f t="shared" si="1"/>
        <v>OK</v>
      </c>
      <c r="W9" s="442" t="str">
        <f t="shared" si="1"/>
        <v>OK</v>
      </c>
      <c r="X9" s="442" t="str">
        <f t="shared" si="1"/>
        <v>OK</v>
      </c>
      <c r="Y9" s="442" t="str">
        <f>IF($Q$4=リスト!$B$3,
  IF(E9="","NG","OK"),
"-")</f>
        <v>OK</v>
      </c>
      <c r="Z9" s="442" t="str">
        <f>IF(OR($Q$4=リスト!$B$3,$Q$4=リスト!$B$4),
  IF(F9="","NG","OK"),
"-")</f>
        <v>OK</v>
      </c>
      <c r="AA9" s="442" t="str">
        <f>IF(OR($Q$4=リスト!$B$3,$Q$4=リスト!$B$4,$Q$4=リスト!$B$5),
  IF(G9="","NG","OK"),
"-")</f>
        <v>OK</v>
      </c>
      <c r="AB9" s="442" t="str">
        <f>IF($Q$4=リスト!$B$3,
  IF(L9="","NG","OK"),
"-")</f>
        <v>OK</v>
      </c>
      <c r="AC9" s="442" t="str">
        <f>IF(OR($Q$4=リスト!$B$3,$Q$4=リスト!$B$4),
  IF(M9="","NG","OK"),
"-")</f>
        <v>OK</v>
      </c>
      <c r="AD9" s="442" t="str">
        <f>IF(OR($Q$4=リスト!$B$3,$Q$4=リスト!$B$4,$Q$4=リスト!$B$5),
  IF(N9="","NG","OK"),
"-")</f>
        <v>OK</v>
      </c>
      <c r="AE9" s="442" t="s">
        <v>36</v>
      </c>
      <c r="AF9" s="442" t="s">
        <v>36</v>
      </c>
      <c r="AG9" s="442" t="s">
        <v>36</v>
      </c>
      <c r="AH9" s="442" t="str">
        <f>IF(OR($Q$4=リスト!$B$4,$Q$4=リスト!$B$5,$Q$4=リスト!$B$6),
  IF(E9&lt;&gt;"","NG","OK"),
"-")</f>
        <v>-</v>
      </c>
      <c r="AI9" s="442" t="str">
        <f>IF(OR($Q$4=リスト!$B$5,$Q$4=リスト!$B$6),
  IF(F9&lt;&gt;"","NG","OK"),
"-")</f>
        <v>-</v>
      </c>
      <c r="AJ9" s="442" t="str">
        <f>IF($Q$4=リスト!$B$6,
  IF(G9&lt;&gt;"","NG","OK"),
"-")</f>
        <v>-</v>
      </c>
      <c r="AK9" s="442" t="str">
        <f>IF(OR($Q$4=リスト!$B$4,$Q$4=リスト!$B$5,$Q$4=リスト!$B$6),
  IF(L9&lt;&gt;"","NG","OK"),
"-")</f>
        <v>-</v>
      </c>
      <c r="AL9" s="442" t="str">
        <f>IF(OR($Q$4=リスト!$B$5,$Q$4=リスト!$B$6),
  IF(M9&lt;&gt;"","NG","OK"),
"-")</f>
        <v>-</v>
      </c>
      <c r="AM9" s="442" t="str">
        <f>IF($Q$4=リスト!$B$6,
  IF(N9&lt;&gt;"","NG","OK"),
"-")</f>
        <v>-</v>
      </c>
    </row>
    <row r="10" spans="1:39" s="436" customFormat="1" ht="36.6" customHeight="1" thickBot="1">
      <c r="B10" s="463"/>
      <c r="C10" s="464" t="s">
        <v>182</v>
      </c>
      <c r="D10" s="464"/>
      <c r="E10" s="475">
        <v>4000000</v>
      </c>
      <c r="F10" s="476">
        <v>4500000</v>
      </c>
      <c r="G10" s="477">
        <v>5000000</v>
      </c>
      <c r="I10" s="460"/>
      <c r="J10" s="468" t="s">
        <v>183</v>
      </c>
      <c r="K10" s="468"/>
      <c r="L10" s="469">
        <v>13630000</v>
      </c>
      <c r="M10" s="470">
        <v>13300000</v>
      </c>
      <c r="N10" s="471">
        <v>13000000</v>
      </c>
      <c r="P10" s="474"/>
      <c r="Q10" s="474"/>
      <c r="S10" s="442" t="str">
        <f t="shared" si="0"/>
        <v>OK</v>
      </c>
      <c r="T10" s="442" t="str">
        <f t="shared" si="0"/>
        <v>OK</v>
      </c>
      <c r="U10" s="442" t="str">
        <f t="shared" si="0"/>
        <v>OK</v>
      </c>
      <c r="V10" s="442" t="str">
        <f t="shared" si="1"/>
        <v>OK</v>
      </c>
      <c r="W10" s="442" t="str">
        <f t="shared" si="1"/>
        <v>OK</v>
      </c>
      <c r="X10" s="442" t="str">
        <f t="shared" si="1"/>
        <v>OK</v>
      </c>
      <c r="Y10" s="442" t="str">
        <f>IF($Q$4=リスト!$B$3,
  IF(E10="","NG","OK"),
"-")</f>
        <v>OK</v>
      </c>
      <c r="Z10" s="442" t="str">
        <f>IF(OR($Q$4=リスト!$B$3,$Q$4=リスト!$B$4),
  IF(F10="","NG","OK"),
"-")</f>
        <v>OK</v>
      </c>
      <c r="AA10" s="442" t="str">
        <f>IF(OR($Q$4=リスト!$B$3,$Q$4=リスト!$B$4,$Q$4=リスト!$B$5),
  IF(G10="","NG","OK"),
"-")</f>
        <v>OK</v>
      </c>
      <c r="AB10" s="442" t="str">
        <f>IF($Q$4=リスト!$B$3,
  IF(L10="","NG","OK"),
"-")</f>
        <v>OK</v>
      </c>
      <c r="AC10" s="442" t="str">
        <f>IF(OR($Q$4=リスト!$B$3,$Q$4=リスト!$B$4),
  IF(M10="","NG","OK"),
"-")</f>
        <v>OK</v>
      </c>
      <c r="AD10" s="442" t="str">
        <f>IF(OR($Q$4=リスト!$B$3,$Q$4=リスト!$B$4,$Q$4=リスト!$B$5),
  IF(N10="","NG","OK"),
"-")</f>
        <v>OK</v>
      </c>
      <c r="AE10" s="442" t="s">
        <v>36</v>
      </c>
      <c r="AF10" s="442" t="s">
        <v>36</v>
      </c>
      <c r="AG10" s="442" t="s">
        <v>36</v>
      </c>
      <c r="AH10" s="442" t="str">
        <f>IF(OR($Q$4=リスト!$B$4,$Q$4=リスト!$B$5,$Q$4=リスト!$B$6),
  IF(E10&lt;&gt;"","NG","OK"),
"-")</f>
        <v>-</v>
      </c>
      <c r="AI10" s="442" t="str">
        <f>IF(OR($Q$4=リスト!$B$5,$Q$4=リスト!$B$6),
  IF(F10&lt;&gt;"","NG","OK"),
"-")</f>
        <v>-</v>
      </c>
      <c r="AJ10" s="442" t="str">
        <f>IF($Q$4=リスト!$B$6,
  IF(G10&lt;&gt;"","NG","OK"),
"-")</f>
        <v>-</v>
      </c>
      <c r="AK10" s="442" t="str">
        <f>IF(OR($Q$4=リスト!$B$4,$Q$4=リスト!$B$5,$Q$4=リスト!$B$6),
  IF(L10&lt;&gt;"","NG","OK"),
"-")</f>
        <v>-</v>
      </c>
      <c r="AL10" s="442" t="str">
        <f>IF(OR($Q$4=リスト!$B$5,$Q$4=リスト!$B$6),
  IF(M10&lt;&gt;"","NG","OK"),
"-")</f>
        <v>-</v>
      </c>
      <c r="AM10" s="442" t="str">
        <f>IF($Q$4=リスト!$B$6,
  IF(N10&lt;&gt;"","NG","OK"),
"-")</f>
        <v>-</v>
      </c>
    </row>
    <row r="11" spans="1:39" s="436" customFormat="1" ht="36.6" customHeight="1" thickTop="1" thickBot="1">
      <c r="B11" s="457" t="s">
        <v>184</v>
      </c>
      <c r="C11" s="458"/>
      <c r="D11" s="458"/>
      <c r="E11" s="425">
        <f>SUM(E12,E16,E18)</f>
        <v>129500000</v>
      </c>
      <c r="F11" s="425">
        <f>SUM(F12,F16,F18)</f>
        <v>129500000</v>
      </c>
      <c r="G11" s="425">
        <f>SUM(G12,G16,G18)</f>
        <v>130000000</v>
      </c>
      <c r="I11" s="460" t="s">
        <v>343</v>
      </c>
      <c r="J11" s="460"/>
      <c r="K11" s="468"/>
      <c r="L11" s="469">
        <v>85000000</v>
      </c>
      <c r="M11" s="470">
        <v>90000000</v>
      </c>
      <c r="N11" s="471">
        <v>95000000</v>
      </c>
      <c r="P11" s="474"/>
      <c r="Q11" s="474"/>
      <c r="S11" s="442" t="str">
        <f>IF(E11="", "-", IFERROR(IF(AND(ISNUMBER(E11),E11=INT(E11),E11&gt;=0,LEN(E11)&lt;=12),"OK","NG"),"NG"))</f>
        <v>OK</v>
      </c>
      <c r="T11" s="442" t="str">
        <f>IF(F11="", "-", IFERROR(IF(AND(ISNUMBER(F11),F11=INT(F11),F11&gt;=0,LEN(F11)&lt;=12),"OK","NG"),"NG"))</f>
        <v>OK</v>
      </c>
      <c r="U11" s="442" t="str">
        <f>IF(G11="", "-", IFERROR(IF(AND(ISNUMBER(G11),G11=INT(G11),G11&gt;=0,LEN(G11)&lt;=12),"OK","NG"),"NG"))</f>
        <v>OK</v>
      </c>
      <c r="V11" s="442" t="str">
        <f>IF(L11="", "-", IFERROR(IF(AND(ISNUMBER(L11),L11=INT(L11),L11&gt;=0,LEN(L11)&lt;=12),"OK","NG"),"NG"))</f>
        <v>OK</v>
      </c>
      <c r="W11" s="442" t="str">
        <f>IF(M11="", "-", IFERROR(IF(AND(ISNUMBER(M11),M11=INT(M11),M11&gt;=0,LEN(M11)&lt;=12),"OK","NG"),"NG"))</f>
        <v>OK</v>
      </c>
      <c r="X11" s="442" t="str">
        <f>IF(N11="", "-", IFERROR(IF(AND(ISNUMBER(N11),N11=INT(N11),N11&gt;=0,LEN(N11)&lt;=12),"OK","NG"),"NG"))</f>
        <v>OK</v>
      </c>
      <c r="Y11" s="442" t="s">
        <v>36</v>
      </c>
      <c r="Z11" s="442" t="s">
        <v>36</v>
      </c>
      <c r="AA11" s="442" t="s">
        <v>36</v>
      </c>
      <c r="AB11" s="442" t="str">
        <f>IF($Q$4=リスト!$B$3,
  IF(L11="","NG","OK"),
"-")</f>
        <v>OK</v>
      </c>
      <c r="AC11" s="442" t="str">
        <f>IF(OR($Q$4=リスト!$B$3,$Q$4=リスト!$B$4),
  IF(M11="","NG","OK"),
"-")</f>
        <v>OK</v>
      </c>
      <c r="AD11" s="442" t="str">
        <f>IF(OR($Q$4=リスト!$B$3,$Q$4=リスト!$B$4,$Q$4=リスト!$B$5),
  IF(N11="","NG","OK"),
"-")</f>
        <v>OK</v>
      </c>
      <c r="AE11" s="442" t="s">
        <v>36</v>
      </c>
      <c r="AF11" s="442" t="s">
        <v>36</v>
      </c>
      <c r="AG11" s="442" t="s">
        <v>36</v>
      </c>
      <c r="AH11" s="442" t="s">
        <v>36</v>
      </c>
      <c r="AI11" s="442" t="s">
        <v>36</v>
      </c>
      <c r="AJ11" s="442" t="s">
        <v>36</v>
      </c>
      <c r="AK11" s="442" t="str">
        <f>IF(OR($Q$4=リスト!$B$4,$Q$4=リスト!$B$5,$Q$4=リスト!$B$6),
  IF(L11&lt;&gt;"","NG","OK"),
"-")</f>
        <v>-</v>
      </c>
      <c r="AL11" s="442" t="str">
        <f>IF(OR($Q$4=リスト!$B$5,$Q$4=リスト!$B$6),
  IF(M11&lt;&gt;"","NG","OK"),
"-")</f>
        <v>-</v>
      </c>
      <c r="AM11" s="442" t="str">
        <f>IF($Q$4=リスト!$B$6,
  IF(N11&lt;&gt;"","NG","OK"),
"-")</f>
        <v>-</v>
      </c>
    </row>
    <row r="12" spans="1:39" s="436" customFormat="1" ht="36.6" customHeight="1" thickTop="1">
      <c r="B12" s="457"/>
      <c r="C12" s="464" t="s">
        <v>186</v>
      </c>
      <c r="D12" s="464"/>
      <c r="E12" s="478">
        <v>120000000</v>
      </c>
      <c r="F12" s="479">
        <v>118500000</v>
      </c>
      <c r="G12" s="480">
        <v>118500000</v>
      </c>
      <c r="H12" s="129"/>
      <c r="I12" s="460"/>
      <c r="J12" s="468" t="s">
        <v>187</v>
      </c>
      <c r="K12" s="468"/>
      <c r="L12" s="469">
        <v>78000000</v>
      </c>
      <c r="M12" s="470">
        <v>84000000</v>
      </c>
      <c r="N12" s="471">
        <v>88000000</v>
      </c>
      <c r="P12" s="474"/>
      <c r="Q12" s="474"/>
      <c r="S12" s="442" t="str">
        <f t="shared" ref="S12:U19" si="2">IF(E12="", "-", IFERROR(IF(AND(ISNUMBER(E12),E12=INT(E12),LEN(ABS(E12))&lt;=12),"OK","NG"),"NG"))</f>
        <v>OK</v>
      </c>
      <c r="T12" s="442" t="str">
        <f t="shared" si="2"/>
        <v>OK</v>
      </c>
      <c r="U12" s="442" t="str">
        <f t="shared" si="2"/>
        <v>OK</v>
      </c>
      <c r="V12" s="442" t="str">
        <f t="shared" ref="V12:X13" si="3">IF(L12="", "-", IFERROR(IF(AND(ISNUMBER(L12),L12=INT(L12),LEN(ABS(L12))&lt;=12),"OK","NG"),"NG"))</f>
        <v>OK</v>
      </c>
      <c r="W12" s="442" t="str">
        <f t="shared" si="3"/>
        <v>OK</v>
      </c>
      <c r="X12" s="442" t="str">
        <f t="shared" si="3"/>
        <v>OK</v>
      </c>
      <c r="Y12" s="442" t="str">
        <f>IF($Q$4=リスト!$B$3,
  IF(E12="","NG","OK"),
"-")</f>
        <v>OK</v>
      </c>
      <c r="Z12" s="442" t="str">
        <f>IF(OR($Q$4=リスト!$B$3,$Q$4=リスト!$B$4),
  IF(F12="","NG","OK"),
"-")</f>
        <v>OK</v>
      </c>
      <c r="AA12" s="442" t="str">
        <f>IF(OR($Q$4=リスト!$B$3,$Q$4=リスト!$B$4,$Q$4=リスト!$B$5),
  IF(G12="","NG","OK"),
"-")</f>
        <v>OK</v>
      </c>
      <c r="AB12" s="442" t="str">
        <f>IF($Q$4=リスト!$B$3,
  IF(L12="","NG","OK"),
"-")</f>
        <v>OK</v>
      </c>
      <c r="AC12" s="442" t="str">
        <f>IF(OR($Q$4=リスト!$B$3,$Q$4=リスト!$B$4),
  IF(M12="","NG","OK"),
"-")</f>
        <v>OK</v>
      </c>
      <c r="AD12" s="442" t="str">
        <f>IF(OR($Q$4=リスト!$B$3,$Q$4=リスト!$B$4,$Q$4=リスト!$B$5),
  IF(N12="","NG","OK"),
"-")</f>
        <v>OK</v>
      </c>
      <c r="AE12" s="442" t="s">
        <v>36</v>
      </c>
      <c r="AF12" s="442" t="s">
        <v>36</v>
      </c>
      <c r="AG12" s="442" t="s">
        <v>36</v>
      </c>
      <c r="AH12" s="442" t="str">
        <f>IF(OR($Q$4=リスト!$B$4,$Q$4=リスト!$B$5,$Q$4=リスト!$B$6),
  IF(E12&lt;&gt;"","NG","OK"),
"-")</f>
        <v>-</v>
      </c>
      <c r="AI12" s="442" t="str">
        <f>IF(OR($Q$4=リスト!$B$5,$Q$4=リスト!$B$6),
  IF(F12&lt;&gt;"","NG","OK"),
"-")</f>
        <v>-</v>
      </c>
      <c r="AJ12" s="442" t="str">
        <f>IF($Q$4=リスト!$B$6,
  IF(G12&lt;&gt;"","NG","OK"),
"-")</f>
        <v>-</v>
      </c>
      <c r="AK12" s="442" t="str">
        <f>IF(OR($Q$4=リスト!$B$4,$Q$4=リスト!$B$5,$Q$4=リスト!$B$6),
  IF(L12&lt;&gt;"","NG","OK"),
"-")</f>
        <v>-</v>
      </c>
      <c r="AL12" s="442" t="str">
        <f>IF(OR($Q$4=リスト!$B$5,$Q$4=リスト!$B$6),
  IF(M12&lt;&gt;"","NG","OK"),
"-")</f>
        <v>-</v>
      </c>
      <c r="AM12" s="442" t="str">
        <f>IF($Q$4=リスト!$B$6,
  IF(N12&lt;&gt;"","NG","OK"),
"-")</f>
        <v>-</v>
      </c>
    </row>
    <row r="13" spans="1:39" s="436" customFormat="1" ht="36.6" customHeight="1" thickBot="1">
      <c r="B13" s="457"/>
      <c r="C13" s="458"/>
      <c r="D13" s="464" t="s">
        <v>188</v>
      </c>
      <c r="E13" s="481">
        <v>58000000</v>
      </c>
      <c r="F13" s="482">
        <v>56000000</v>
      </c>
      <c r="G13" s="483">
        <v>54000000</v>
      </c>
      <c r="H13" s="129"/>
      <c r="I13" s="460"/>
      <c r="J13" s="468" t="s">
        <v>189</v>
      </c>
      <c r="K13" s="468"/>
      <c r="L13" s="475">
        <v>0</v>
      </c>
      <c r="M13" s="476">
        <v>0</v>
      </c>
      <c r="N13" s="477">
        <v>0</v>
      </c>
      <c r="P13" s="474"/>
      <c r="Q13" s="474"/>
      <c r="S13" s="442" t="str">
        <f t="shared" si="2"/>
        <v>OK</v>
      </c>
      <c r="T13" s="442" t="str">
        <f t="shared" si="2"/>
        <v>OK</v>
      </c>
      <c r="U13" s="442" t="str">
        <f t="shared" si="2"/>
        <v>OK</v>
      </c>
      <c r="V13" s="442" t="str">
        <f t="shared" si="3"/>
        <v>OK</v>
      </c>
      <c r="W13" s="442" t="str">
        <f t="shared" si="3"/>
        <v>OK</v>
      </c>
      <c r="X13" s="442" t="str">
        <f t="shared" si="3"/>
        <v>OK</v>
      </c>
      <c r="Y13" s="442" t="str">
        <f>IF($Q$4=リスト!$B$3,
  IF(E13="","NG","OK"),
"-")</f>
        <v>OK</v>
      </c>
      <c r="Z13" s="442" t="str">
        <f>IF(OR($Q$4=リスト!$B$3,$Q$4=リスト!$B$4),
  IF(F13="","NG","OK"),
"-")</f>
        <v>OK</v>
      </c>
      <c r="AA13" s="442" t="str">
        <f>IF(OR($Q$4=リスト!$B$3,$Q$4=リスト!$B$4,$Q$4=リスト!$B$5),
  IF(G13="","NG","OK"),
"-")</f>
        <v>OK</v>
      </c>
      <c r="AB13" s="442" t="str">
        <f>IF($Q$4=リスト!$B$3,
  IF(L13="","NG","OK"),
"-")</f>
        <v>OK</v>
      </c>
      <c r="AC13" s="442" t="str">
        <f>IF(OR($Q$4=リスト!$B$3,$Q$4=リスト!$B$4),
  IF(M13="","NG","OK"),
"-")</f>
        <v>OK</v>
      </c>
      <c r="AD13" s="442" t="str">
        <f>IF(OR($Q$4=リスト!$B$3,$Q$4=リスト!$B$4,$Q$4=リスト!$B$5),
  IF(N13="","NG","OK"),
"-")</f>
        <v>OK</v>
      </c>
      <c r="AE13" s="442" t="s">
        <v>36</v>
      </c>
      <c r="AF13" s="442" t="s">
        <v>36</v>
      </c>
      <c r="AG13" s="442" t="s">
        <v>36</v>
      </c>
      <c r="AH13" s="442" t="str">
        <f>IF(OR($Q$4=リスト!$B$4,$Q$4=リスト!$B$5,$Q$4=リスト!$B$6),
  IF(E13&lt;&gt;"","NG","OK"),
"-")</f>
        <v>-</v>
      </c>
      <c r="AI13" s="442" t="str">
        <f>IF(OR($Q$4=リスト!$B$5,$Q$4=リスト!$B$6),
  IF(F13&lt;&gt;"","NG","OK"),
"-")</f>
        <v>-</v>
      </c>
      <c r="AJ13" s="442" t="str">
        <f>IF($Q$4=リスト!$B$6,
  IF(G13&lt;&gt;"","NG","OK"),
"-")</f>
        <v>-</v>
      </c>
      <c r="AK13" s="442" t="str">
        <f>IF(OR($Q$4=リスト!$B$4,$Q$4=リスト!$B$5,$Q$4=リスト!$B$6),
  IF(L13&lt;&gt;"","NG","OK"),
"-")</f>
        <v>-</v>
      </c>
      <c r="AL13" s="442" t="str">
        <f>IF(OR($Q$4=リスト!$B$5,$Q$4=リスト!$B$6),
  IF(M13&lt;&gt;"","NG","OK"),
"-")</f>
        <v>-</v>
      </c>
      <c r="AM13" s="442" t="str">
        <f>IF($Q$4=リスト!$B$6,
  IF(N13&lt;&gt;"","NG","OK"),
"-")</f>
        <v>-</v>
      </c>
    </row>
    <row r="14" spans="1:39" s="436" customFormat="1" ht="36.6" customHeight="1">
      <c r="B14" s="457"/>
      <c r="C14" s="458"/>
      <c r="D14" s="464" t="s">
        <v>190</v>
      </c>
      <c r="E14" s="481">
        <v>32000000</v>
      </c>
      <c r="F14" s="482">
        <v>32500000</v>
      </c>
      <c r="G14" s="483">
        <v>34500000</v>
      </c>
      <c r="I14" s="460" t="s">
        <v>344</v>
      </c>
      <c r="J14" s="460"/>
      <c r="K14" s="468"/>
      <c r="L14" s="484" t="s">
        <v>91</v>
      </c>
      <c r="M14" s="484" t="s">
        <v>91</v>
      </c>
      <c r="N14" s="485" t="s">
        <v>91</v>
      </c>
      <c r="P14" s="474"/>
      <c r="Q14" s="474"/>
      <c r="S14" s="442" t="str">
        <f t="shared" si="2"/>
        <v>OK</v>
      </c>
      <c r="T14" s="442" t="str">
        <f t="shared" si="2"/>
        <v>OK</v>
      </c>
      <c r="U14" s="442" t="str">
        <f t="shared" si="2"/>
        <v>OK</v>
      </c>
      <c r="V14" s="442" t="s">
        <v>36</v>
      </c>
      <c r="W14" s="442" t="s">
        <v>36</v>
      </c>
      <c r="X14" s="442" t="s">
        <v>36</v>
      </c>
      <c r="Y14" s="442" t="str">
        <f>IF($Q$4=リスト!$B$3,
  IF(E14="","NG","OK"),
"-")</f>
        <v>OK</v>
      </c>
      <c r="Z14" s="442" t="str">
        <f>IF(OR($Q$4=リスト!$B$3,$Q$4=リスト!$B$4),
  IF(F14="","NG","OK"),
"-")</f>
        <v>OK</v>
      </c>
      <c r="AA14" s="442" t="str">
        <f>IF(OR($Q$4=リスト!$B$3,$Q$4=リスト!$B$4,$Q$4=リスト!$B$5),
  IF(G14="","NG","OK"),
"-")</f>
        <v>OK</v>
      </c>
      <c r="AB14" s="442" t="s">
        <v>36</v>
      </c>
      <c r="AC14" s="442" t="s">
        <v>36</v>
      </c>
      <c r="AD14" s="442" t="s">
        <v>36</v>
      </c>
      <c r="AE14" s="442" t="s">
        <v>36</v>
      </c>
      <c r="AF14" s="442" t="s">
        <v>36</v>
      </c>
      <c r="AG14" s="442" t="s">
        <v>36</v>
      </c>
      <c r="AH14" s="442" t="str">
        <f>IF(OR($Q$4=リスト!$B$4,$Q$4=リスト!$B$5,$Q$4=リスト!$B$6),
  IF(E14&lt;&gt;"","NG","OK"),
"-")</f>
        <v>-</v>
      </c>
      <c r="AI14" s="442" t="str">
        <f>IF(OR($Q$4=リスト!$B$5,$Q$4=リスト!$B$6),
  IF(F14&lt;&gt;"","NG","OK"),
"-")</f>
        <v>-</v>
      </c>
      <c r="AJ14" s="442" t="str">
        <f>IF($Q$4=リスト!$B$6,
  IF(G14&lt;&gt;"","NG","OK"),
"-")</f>
        <v>-</v>
      </c>
      <c r="AK14" s="442" t="s">
        <v>36</v>
      </c>
      <c r="AL14" s="442" t="s">
        <v>36</v>
      </c>
      <c r="AM14" s="442" t="s">
        <v>36</v>
      </c>
    </row>
    <row r="15" spans="1:39" s="436" customFormat="1" ht="36.6" customHeight="1">
      <c r="B15" s="457"/>
      <c r="C15" s="458"/>
      <c r="D15" s="464" t="s">
        <v>192</v>
      </c>
      <c r="E15" s="481">
        <v>30000000</v>
      </c>
      <c r="F15" s="482">
        <v>30000000</v>
      </c>
      <c r="G15" s="483">
        <v>30000000</v>
      </c>
      <c r="H15" s="129"/>
      <c r="I15" s="460" t="s">
        <v>193</v>
      </c>
      <c r="J15" s="460"/>
      <c r="K15" s="460"/>
      <c r="L15" s="426">
        <f>L5+L11</f>
        <v>173630000</v>
      </c>
      <c r="M15" s="426">
        <f>M5+M11</f>
        <v>176800000</v>
      </c>
      <c r="N15" s="426">
        <f>N5+N11</f>
        <v>180000000</v>
      </c>
      <c r="P15" s="474"/>
      <c r="Q15" s="474"/>
      <c r="S15" s="442" t="str">
        <f t="shared" si="2"/>
        <v>OK</v>
      </c>
      <c r="T15" s="442" t="str">
        <f t="shared" si="2"/>
        <v>OK</v>
      </c>
      <c r="U15" s="442" t="str">
        <f t="shared" si="2"/>
        <v>OK</v>
      </c>
      <c r="V15" s="442" t="str">
        <f t="shared" ref="V15:X15" si="4">IF(L15="", "-", IFERROR(IF(AND(ISNUMBER(L15),L15=INT(L15),L15&gt;=0,LEN(L15)&lt;=12),"OK","NG"),"NG"))</f>
        <v>OK</v>
      </c>
      <c r="W15" s="442" t="str">
        <f t="shared" si="4"/>
        <v>OK</v>
      </c>
      <c r="X15" s="442" t="str">
        <f t="shared" si="4"/>
        <v>OK</v>
      </c>
      <c r="Y15" s="442" t="str">
        <f>IF($Q$4=リスト!$B$3,
  IF(E15="","NG","OK"),
"-")</f>
        <v>OK</v>
      </c>
      <c r="Z15" s="442" t="str">
        <f>IF(OR($Q$4=リスト!$B$3,$Q$4=リスト!$B$4),
  IF(F15="","NG","OK"),
"-")</f>
        <v>OK</v>
      </c>
      <c r="AA15" s="442" t="str">
        <f>IF(OR($Q$4=リスト!$B$3,$Q$4=リスト!$B$4,$Q$4=リスト!$B$5),
  IF(G15="","NG","OK"),
"-")</f>
        <v>OK</v>
      </c>
      <c r="AB15" s="442" t="str">
        <f>IF($Q$4=リスト!$B$3,
  IF(L15="","NG","OK"),
"-")</f>
        <v>OK</v>
      </c>
      <c r="AC15" s="442" t="str">
        <f>IF(OR($Q$4=リスト!$B$3,$Q$4=リスト!$B$4),
  IF(M15="","NG","OK"),
"-")</f>
        <v>OK</v>
      </c>
      <c r="AD15" s="442" t="str">
        <f>IF(OR($Q$4=リスト!$B$3,$Q$4=リスト!$B$4,$Q$4=リスト!$B$5),
  IF(N15="","NG","OK"),
"-")</f>
        <v>OK</v>
      </c>
      <c r="AE15" s="442" t="s">
        <v>36</v>
      </c>
      <c r="AF15" s="442" t="s">
        <v>36</v>
      </c>
      <c r="AG15" s="442" t="s">
        <v>36</v>
      </c>
      <c r="AH15" s="442" t="str">
        <f>IF(OR($Q$4=リスト!$B$4,$Q$4=リスト!$B$5,$Q$4=リスト!$B$6),
  IF(E15&lt;&gt;"","NG","OK"),
"-")</f>
        <v>-</v>
      </c>
      <c r="AI15" s="442" t="str">
        <f>IF(OR($Q$4=リスト!$B$5,$Q$4=リスト!$B$6),
  IF(F15&lt;&gt;"","NG","OK"),
"-")</f>
        <v>-</v>
      </c>
      <c r="AJ15" s="442" t="str">
        <f>IF($Q$4=リスト!$B$6,
  IF(G15&lt;&gt;"","NG","OK"),
"-")</f>
        <v>-</v>
      </c>
      <c r="AK15" s="442" t="str">
        <f>IF(OR($Q$4=リスト!$B$4,$Q$4=リスト!$B$5,$Q$4=リスト!$B$6),
  IF(L15&lt;&gt;"","NG","OK"),
"-")</f>
        <v>-</v>
      </c>
      <c r="AL15" s="442" t="str">
        <f>IF(OR($Q$4=リスト!$B$5,$Q$4=リスト!$B$6),
  IF(M15&lt;&gt;"","NG","OK"),
"-")</f>
        <v>-</v>
      </c>
      <c r="AM15" s="442" t="str">
        <f>IF($Q$4=リスト!$B$6,
  IF(N15&lt;&gt;"","NG","OK"),
"-")</f>
        <v>-</v>
      </c>
    </row>
    <row r="16" spans="1:39" s="436" customFormat="1" ht="36.6" customHeight="1" thickBot="1">
      <c r="B16" s="457"/>
      <c r="C16" s="464" t="s">
        <v>194</v>
      </c>
      <c r="D16" s="464"/>
      <c r="E16" s="481">
        <v>2500000</v>
      </c>
      <c r="F16" s="482">
        <v>3500000</v>
      </c>
      <c r="G16" s="483">
        <v>3500000</v>
      </c>
      <c r="I16" s="453" t="s">
        <v>195</v>
      </c>
      <c r="J16" s="453"/>
      <c r="K16" s="454"/>
      <c r="L16" s="486"/>
      <c r="M16" s="486"/>
      <c r="N16" s="486"/>
      <c r="P16" s="437"/>
      <c r="Q16" s="437"/>
      <c r="S16" s="442" t="str">
        <f t="shared" si="2"/>
        <v>OK</v>
      </c>
      <c r="T16" s="442" t="str">
        <f t="shared" si="2"/>
        <v>OK</v>
      </c>
      <c r="U16" s="442" t="str">
        <f t="shared" si="2"/>
        <v>OK</v>
      </c>
      <c r="V16" s="442" t="s">
        <v>36</v>
      </c>
      <c r="W16" s="442" t="s">
        <v>36</v>
      </c>
      <c r="X16" s="442" t="s">
        <v>36</v>
      </c>
      <c r="Y16" s="442" t="str">
        <f>IF($Q$4=リスト!$B$3,
  IF(E16="","NG","OK"),
"-")</f>
        <v>OK</v>
      </c>
      <c r="Z16" s="442" t="str">
        <f>IF(OR($Q$4=リスト!$B$3,$Q$4=リスト!$B$4),
  IF(F16="","NG","OK"),
"-")</f>
        <v>OK</v>
      </c>
      <c r="AA16" s="442" t="str">
        <f>IF(OR($Q$4=リスト!$B$3,$Q$4=リスト!$B$4,$Q$4=リスト!$B$5),
  IF(G16="","NG","OK"),
"-")</f>
        <v>OK</v>
      </c>
      <c r="AB16" s="442" t="s">
        <v>36</v>
      </c>
      <c r="AC16" s="442" t="s">
        <v>36</v>
      </c>
      <c r="AD16" s="442" t="s">
        <v>36</v>
      </c>
      <c r="AE16" s="442" t="s">
        <v>36</v>
      </c>
      <c r="AF16" s="442" t="s">
        <v>36</v>
      </c>
      <c r="AG16" s="442" t="s">
        <v>36</v>
      </c>
      <c r="AH16" s="442" t="str">
        <f>IF(OR($Q$4=リスト!$B$4,$Q$4=リスト!$B$5,$Q$4=リスト!$B$6),
  IF(E16&lt;&gt;"","NG","OK"),
"-")</f>
        <v>-</v>
      </c>
      <c r="AI16" s="442" t="str">
        <f>IF(OR($Q$4=リスト!$B$5,$Q$4=リスト!$B$6),
  IF(F16&lt;&gt;"","NG","OK"),
"-")</f>
        <v>-</v>
      </c>
      <c r="AJ16" s="442" t="str">
        <f>IF($Q$4=リスト!$B$6,
  IF(G16&lt;&gt;"","NG","OK"),
"-")</f>
        <v>-</v>
      </c>
      <c r="AK16" s="442" t="s">
        <v>36</v>
      </c>
      <c r="AL16" s="442" t="s">
        <v>36</v>
      </c>
      <c r="AM16" s="442" t="s">
        <v>36</v>
      </c>
    </row>
    <row r="17" spans="2:39" s="436" customFormat="1" ht="36.6" customHeight="1" thickTop="1">
      <c r="B17" s="457"/>
      <c r="C17" s="458"/>
      <c r="D17" s="464" t="s">
        <v>196</v>
      </c>
      <c r="E17" s="481">
        <v>2500000</v>
      </c>
      <c r="F17" s="482">
        <v>3500000</v>
      </c>
      <c r="G17" s="483">
        <v>3500000</v>
      </c>
      <c r="I17" s="460" t="s">
        <v>345</v>
      </c>
      <c r="J17" s="460"/>
      <c r="K17" s="468"/>
      <c r="L17" s="465">
        <v>73870000</v>
      </c>
      <c r="M17" s="466">
        <v>78700000</v>
      </c>
      <c r="N17" s="467">
        <v>85000000</v>
      </c>
      <c r="P17" s="437"/>
      <c r="Q17" s="437"/>
      <c r="S17" s="442" t="str">
        <f t="shared" si="2"/>
        <v>OK</v>
      </c>
      <c r="T17" s="442" t="str">
        <f t="shared" si="2"/>
        <v>OK</v>
      </c>
      <c r="U17" s="442" t="str">
        <f t="shared" si="2"/>
        <v>OK</v>
      </c>
      <c r="V17" s="442" t="str">
        <f>IF(L17="", "-", IFERROR(IF(AND(ISNUMBER(L17),L17=INT(L17),LEN(ABS(L17))&lt;=12),"OK","NG"),"NG"))</f>
        <v>OK</v>
      </c>
      <c r="W17" s="442" t="str">
        <f>IF(M17="", "-", IFERROR(IF(AND(ISNUMBER(M17),M17=INT(M17),LEN(ABS(M17))&lt;=12),"OK","NG"),"NG"))</f>
        <v>OK</v>
      </c>
      <c r="X17" s="442" t="str">
        <f>IF(N17="", "-", IFERROR(IF(AND(ISNUMBER(N17),N17=INT(N17),LEN(ABS(N17))&lt;=12),"OK","NG"),"NG"))</f>
        <v>OK</v>
      </c>
      <c r="Y17" s="442" t="str">
        <f>IF($Q$4=リスト!$B$3,
  IF(E17="","NG","OK"),
"-")</f>
        <v>OK</v>
      </c>
      <c r="Z17" s="442" t="str">
        <f>IF(OR($Q$4=リスト!$B$3,$Q$4=リスト!$B$4),
  IF(F17="","NG","OK"),
"-")</f>
        <v>OK</v>
      </c>
      <c r="AA17" s="442" t="str">
        <f>IF(OR($Q$4=リスト!$B$3,$Q$4=リスト!$B$4,$Q$4=リスト!$B$5),
  IF(G17="","NG","OK"),
"-")</f>
        <v>OK</v>
      </c>
      <c r="AB17" s="442" t="str">
        <f>IF($Q$4=リスト!$B$3,
  IF(L17="","NG","OK"),
"-")</f>
        <v>OK</v>
      </c>
      <c r="AC17" s="442" t="str">
        <f>IF(OR($Q$4=リスト!$B$3,$Q$4=リスト!$B$4),
  IF(M17="","NG","OK"),
"-")</f>
        <v>OK</v>
      </c>
      <c r="AD17" s="442" t="str">
        <f>IF(OR($Q$4=リスト!$B$3,$Q$4=リスト!$B$4,$Q$4=リスト!$B$5),
  IF(N17="","NG","OK"),
"-")</f>
        <v>OK</v>
      </c>
      <c r="AE17" s="442" t="s">
        <v>36</v>
      </c>
      <c r="AF17" s="442" t="s">
        <v>36</v>
      </c>
      <c r="AG17" s="442" t="s">
        <v>36</v>
      </c>
      <c r="AH17" s="442" t="str">
        <f>IF(OR($Q$4=リスト!$B$4,$Q$4=リスト!$B$5,$Q$4=リスト!$B$6),
  IF(E17&lt;&gt;"","NG","OK"),
"-")</f>
        <v>-</v>
      </c>
      <c r="AI17" s="442" t="str">
        <f>IF(OR($Q$4=リスト!$B$5,$Q$4=リスト!$B$6),
  IF(F17&lt;&gt;"","NG","OK"),
"-")</f>
        <v>-</v>
      </c>
      <c r="AJ17" s="442" t="str">
        <f>IF($Q$4=リスト!$B$6,
  IF(G17&lt;&gt;"","NG","OK"),
"-")</f>
        <v>-</v>
      </c>
      <c r="AK17" s="442" t="str">
        <f>IF(OR($Q$4=リスト!$B$4,$Q$4=リスト!$B$5,$Q$4=リスト!$B$6),
  IF(L17&lt;&gt;"","NG","OK"),
"-")</f>
        <v>-</v>
      </c>
      <c r="AL17" s="442" t="str">
        <f>IF(OR($Q$4=リスト!$B$5,$Q$4=リスト!$B$6),
  IF(M17&lt;&gt;"","NG","OK"),
"-")</f>
        <v>-</v>
      </c>
      <c r="AM17" s="442" t="str">
        <f>IF($Q$4=リスト!$B$6,
  IF(N17&lt;&gt;"","NG","OK"),
"-")</f>
        <v>-</v>
      </c>
    </row>
    <row r="18" spans="2:39" s="436" customFormat="1" ht="36.6" customHeight="1">
      <c r="B18" s="457"/>
      <c r="C18" s="487" t="s">
        <v>198</v>
      </c>
      <c r="D18" s="487"/>
      <c r="E18" s="481">
        <v>7000000</v>
      </c>
      <c r="F18" s="482">
        <v>7500000</v>
      </c>
      <c r="G18" s="483">
        <v>8000000</v>
      </c>
      <c r="H18" s="129"/>
      <c r="I18" s="468"/>
      <c r="J18" s="468" t="s">
        <v>199</v>
      </c>
      <c r="K18" s="468"/>
      <c r="L18" s="469">
        <v>10000000</v>
      </c>
      <c r="M18" s="470">
        <v>10000000</v>
      </c>
      <c r="N18" s="471">
        <v>10000000</v>
      </c>
      <c r="P18" s="437"/>
      <c r="Q18" s="437"/>
      <c r="S18" s="442" t="str">
        <f t="shared" si="2"/>
        <v>OK</v>
      </c>
      <c r="T18" s="442" t="str">
        <f t="shared" si="2"/>
        <v>OK</v>
      </c>
      <c r="U18" s="442" t="str">
        <f t="shared" si="2"/>
        <v>OK</v>
      </c>
      <c r="V18" s="442" t="str">
        <f t="shared" ref="V18:X18" si="5">IF(L18="", "-", IFERROR(IF(AND(ISNUMBER(L18),L18=INT(L18),L18&gt;=0,LEN(L18)&lt;=12),"OK","NG"),"NG"))</f>
        <v>OK</v>
      </c>
      <c r="W18" s="442" t="str">
        <f t="shared" si="5"/>
        <v>OK</v>
      </c>
      <c r="X18" s="442" t="str">
        <f t="shared" si="5"/>
        <v>OK</v>
      </c>
      <c r="Y18" s="442" t="str">
        <f>IF($Q$4=リスト!$B$3,
  IF(E18="","NG","OK"),
"-")</f>
        <v>OK</v>
      </c>
      <c r="Z18" s="442" t="str">
        <f>IF(OR($Q$4=リスト!$B$3,$Q$4=リスト!$B$4),
  IF(F18="","NG","OK"),
"-")</f>
        <v>OK</v>
      </c>
      <c r="AA18" s="442" t="str">
        <f>IF(OR($Q$4=リスト!$B$3,$Q$4=リスト!$B$4,$Q$4=リスト!$B$5),
  IF(G18="","NG","OK"),
"-")</f>
        <v>OK</v>
      </c>
      <c r="AB18" s="442" t="str">
        <f>IF($Q$4=リスト!$B$3,
  IF(L18="","NG","OK"),
"-")</f>
        <v>OK</v>
      </c>
      <c r="AC18" s="442" t="str">
        <f>IF(OR($Q$4=リスト!$B$3,$Q$4=リスト!$B$4),
  IF(M18="","NG","OK"),
"-")</f>
        <v>OK</v>
      </c>
      <c r="AD18" s="442" t="str">
        <f>IF(OR($Q$4=リスト!$B$3,$Q$4=リスト!$B$4,$Q$4=リスト!$B$5),
  IF(N18="","NG","OK"),
"-")</f>
        <v>OK</v>
      </c>
      <c r="AE18" s="442" t="s">
        <v>36</v>
      </c>
      <c r="AF18" s="442" t="s">
        <v>36</v>
      </c>
      <c r="AG18" s="442" t="s">
        <v>36</v>
      </c>
      <c r="AH18" s="442" t="str">
        <f>IF(OR($Q$4=リスト!$B$4,$Q$4=リスト!$B$5,$Q$4=リスト!$B$6),
  IF(E18&lt;&gt;"","NG","OK"),
"-")</f>
        <v>-</v>
      </c>
      <c r="AI18" s="442" t="str">
        <f>IF(OR($Q$4=リスト!$B$5,$Q$4=リスト!$B$6),
  IF(F18&lt;&gt;"","NG","OK"),
"-")</f>
        <v>-</v>
      </c>
      <c r="AJ18" s="442" t="str">
        <f>IF($Q$4=リスト!$B$6,
  IF(G18&lt;&gt;"","NG","OK"),
"-")</f>
        <v>-</v>
      </c>
      <c r="AK18" s="442" t="str">
        <f>IF(OR($Q$4=リスト!$B$4,$Q$4=リスト!$B$5,$Q$4=リスト!$B$6),
  IF(L18&lt;&gt;"","NG","OK"),
"-")</f>
        <v>-</v>
      </c>
      <c r="AL18" s="442" t="str">
        <f>IF(OR($Q$4=リスト!$B$5,$Q$4=リスト!$B$6),
  IF(M18&lt;&gt;"","NG","OK"),
"-")</f>
        <v>-</v>
      </c>
      <c r="AM18" s="442" t="str">
        <f>IF($Q$4=リスト!$B$6,
  IF(N18&lt;&gt;"","NG","OK"),
"-")</f>
        <v>-</v>
      </c>
    </row>
    <row r="19" spans="2:39" s="436" customFormat="1" ht="36.6" customHeight="1" thickBot="1">
      <c r="B19" s="457" t="s">
        <v>346</v>
      </c>
      <c r="C19" s="458"/>
      <c r="D19" s="458"/>
      <c r="E19" s="488">
        <v>0</v>
      </c>
      <c r="F19" s="489">
        <v>0</v>
      </c>
      <c r="G19" s="490">
        <v>0</v>
      </c>
      <c r="I19" s="460"/>
      <c r="J19" s="468" t="s">
        <v>347</v>
      </c>
      <c r="K19" s="468"/>
      <c r="L19" s="469">
        <v>63870000</v>
      </c>
      <c r="M19" s="470">
        <v>68700000</v>
      </c>
      <c r="N19" s="471">
        <v>75000000</v>
      </c>
      <c r="P19" s="437"/>
      <c r="Q19" s="437"/>
      <c r="S19" s="442" t="str">
        <f t="shared" si="2"/>
        <v>OK</v>
      </c>
      <c r="T19" s="442" t="str">
        <f t="shared" si="2"/>
        <v>OK</v>
      </c>
      <c r="U19" s="442" t="str">
        <f t="shared" si="2"/>
        <v>OK</v>
      </c>
      <c r="V19" s="442" t="str">
        <f t="shared" ref="V19:X21" si="6">IF(L19="", "-", IFERROR(IF(AND(ISNUMBER(L19),L19=INT(L19),LEN(ABS(L19))&lt;=12),"OK","NG"),"NG"))</f>
        <v>OK</v>
      </c>
      <c r="W19" s="442" t="str">
        <f t="shared" si="6"/>
        <v>OK</v>
      </c>
      <c r="X19" s="442" t="str">
        <f t="shared" si="6"/>
        <v>OK</v>
      </c>
      <c r="Y19" s="442" t="str">
        <f>IF($Q$4=リスト!$B$3,
  IF(E19="","NG","OK"),
"-")</f>
        <v>OK</v>
      </c>
      <c r="Z19" s="442" t="str">
        <f>IF(OR($Q$4=リスト!$B$3,$Q$4=リスト!$B$4),
  IF(F19="","NG","OK"),
"-")</f>
        <v>OK</v>
      </c>
      <c r="AA19" s="442" t="str">
        <f>IF(OR($Q$4=リスト!$B$3,$Q$4=リスト!$B$4,$Q$4=リスト!$B$5),
  IF(G19="","NG","OK"),
"-")</f>
        <v>OK</v>
      </c>
      <c r="AB19" s="442" t="str">
        <f>IF($Q$4=リスト!$B$3,
  IF(L19="","NG","OK"),
"-")</f>
        <v>OK</v>
      </c>
      <c r="AC19" s="442" t="str">
        <f>IF(OR($Q$4=リスト!$B$3,$Q$4=リスト!$B$4),
  IF(M19="","NG","OK"),
"-")</f>
        <v>OK</v>
      </c>
      <c r="AD19" s="442" t="str">
        <f>IF(OR($Q$4=リスト!$B$3,$Q$4=リスト!$B$4,$Q$4=リスト!$B$5),
  IF(N19="","NG","OK"),
"-")</f>
        <v>OK</v>
      </c>
      <c r="AE19" s="442" t="s">
        <v>36</v>
      </c>
      <c r="AF19" s="442" t="s">
        <v>36</v>
      </c>
      <c r="AG19" s="442" t="s">
        <v>36</v>
      </c>
      <c r="AH19" s="442" t="str">
        <f>IF(OR($Q$4=リスト!$B$4,$Q$4=リスト!$B$5,$Q$4=リスト!$B$6),
  IF(E19&lt;&gt;"","NG","OK"),
"-")</f>
        <v>-</v>
      </c>
      <c r="AI19" s="442" t="str">
        <f>IF(OR($Q$4=リスト!$B$5,$Q$4=リスト!$B$6),
  IF(F19&lt;&gt;"","NG","OK"),
"-")</f>
        <v>-</v>
      </c>
      <c r="AJ19" s="442" t="str">
        <f>IF($Q$4=リスト!$B$6,
  IF(G19&lt;&gt;"","NG","OK"),
"-")</f>
        <v>-</v>
      </c>
      <c r="AK19" s="442" t="str">
        <f>IF(OR($Q$4=リスト!$B$4,$Q$4=リスト!$B$5,$Q$4=リスト!$B$6),
  IF(L19&lt;&gt;"","NG","OK"),
"-")</f>
        <v>-</v>
      </c>
      <c r="AL19" s="442" t="str">
        <f>IF(OR($Q$4=リスト!$B$5,$Q$4=リスト!$B$6),
  IF(M19&lt;&gt;"","NG","OK"),
"-")</f>
        <v>-</v>
      </c>
      <c r="AM19" s="442" t="str">
        <f>IF($Q$4=リスト!$B$6,
  IF(N19&lt;&gt;"","NG","OK"),
"-")</f>
        <v>-</v>
      </c>
    </row>
    <row r="20" spans="2:39" s="436" customFormat="1" ht="36.6" customHeight="1" thickTop="1" thickBot="1">
      <c r="B20" s="491"/>
      <c r="C20" s="492"/>
      <c r="D20" s="493"/>
      <c r="E20" s="494"/>
      <c r="F20" s="494"/>
      <c r="G20" s="495"/>
      <c r="I20" s="460" t="s">
        <v>348</v>
      </c>
      <c r="J20" s="460"/>
      <c r="K20" s="468"/>
      <c r="L20" s="475">
        <v>0</v>
      </c>
      <c r="M20" s="476">
        <v>0</v>
      </c>
      <c r="N20" s="477">
        <v>0</v>
      </c>
      <c r="P20" s="437"/>
      <c r="Q20" s="437"/>
      <c r="S20" s="442" t="s">
        <v>36</v>
      </c>
      <c r="T20" s="442" t="s">
        <v>36</v>
      </c>
      <c r="U20" s="442" t="s">
        <v>36</v>
      </c>
      <c r="V20" s="442" t="str">
        <f t="shared" si="6"/>
        <v>OK</v>
      </c>
      <c r="W20" s="442" t="str">
        <f t="shared" si="6"/>
        <v>OK</v>
      </c>
      <c r="X20" s="442" t="str">
        <f t="shared" si="6"/>
        <v>OK</v>
      </c>
      <c r="Y20" s="442" t="s">
        <v>36</v>
      </c>
      <c r="Z20" s="442" t="s">
        <v>36</v>
      </c>
      <c r="AA20" s="442" t="s">
        <v>36</v>
      </c>
      <c r="AB20" s="442" t="str">
        <f>IF($Q$4=リスト!$B$3,
  IF(L20="","NG","OK"),
"-")</f>
        <v>OK</v>
      </c>
      <c r="AC20" s="442" t="str">
        <f>IF(OR($Q$4=リスト!$B$3,$Q$4=リスト!$B$4),
  IF(M20="","NG","OK"),
"-")</f>
        <v>OK</v>
      </c>
      <c r="AD20" s="442" t="str">
        <f>IF(OR($Q$4=リスト!$B$3,$Q$4=リスト!$B$4,$Q$4=リスト!$B$5),
  IF(N20="","NG","OK"),
"-")</f>
        <v>OK</v>
      </c>
      <c r="AE20" s="442" t="s">
        <v>36</v>
      </c>
      <c r="AF20" s="442" t="s">
        <v>36</v>
      </c>
      <c r="AG20" s="442" t="s">
        <v>36</v>
      </c>
      <c r="AH20" s="442" t="s">
        <v>36</v>
      </c>
      <c r="AI20" s="442" t="s">
        <v>36</v>
      </c>
      <c r="AJ20" s="442" t="s">
        <v>36</v>
      </c>
      <c r="AK20" s="442" t="str">
        <f>IF(OR($Q$4=リスト!$B$4,$Q$4=リスト!$B$5,$Q$4=リスト!$B$6),
  IF(L20&lt;&gt;"","NG","OK"),
"-")</f>
        <v>-</v>
      </c>
      <c r="AL20" s="442" t="str">
        <f>IF(OR($Q$4=リスト!$B$5,$Q$4=リスト!$B$6),
  IF(M20&lt;&gt;"","NG","OK"),
"-")</f>
        <v>-</v>
      </c>
      <c r="AM20" s="442" t="str">
        <f>IF($Q$4=リスト!$B$6,
  IF(N20&lt;&gt;"","NG","OK"),
"-")</f>
        <v>-</v>
      </c>
    </row>
    <row r="21" spans="2:39" s="436" customFormat="1" ht="39" customHeight="1" thickTop="1">
      <c r="B21" s="491"/>
      <c r="C21" s="492"/>
      <c r="D21" s="493"/>
      <c r="E21" s="494"/>
      <c r="F21" s="494"/>
      <c r="G21" s="495"/>
      <c r="H21" s="129"/>
      <c r="I21" s="460" t="s">
        <v>203</v>
      </c>
      <c r="J21" s="460"/>
      <c r="K21" s="468"/>
      <c r="L21" s="427">
        <f>SUM(L17,L20)</f>
        <v>73870000</v>
      </c>
      <c r="M21" s="427">
        <f>SUM(M17,M20)</f>
        <v>78700000</v>
      </c>
      <c r="N21" s="427">
        <f>SUM(N17,N20)</f>
        <v>85000000</v>
      </c>
      <c r="P21" s="437"/>
      <c r="Q21" s="437"/>
      <c r="S21" s="442" t="s">
        <v>36</v>
      </c>
      <c r="T21" s="442" t="s">
        <v>36</v>
      </c>
      <c r="U21" s="442" t="s">
        <v>36</v>
      </c>
      <c r="V21" s="442" t="str">
        <f t="shared" si="6"/>
        <v>OK</v>
      </c>
      <c r="W21" s="442" t="str">
        <f t="shared" si="6"/>
        <v>OK</v>
      </c>
      <c r="X21" s="442" t="str">
        <f t="shared" si="6"/>
        <v>OK</v>
      </c>
      <c r="Y21" s="442" t="s">
        <v>36</v>
      </c>
      <c r="Z21" s="442" t="s">
        <v>36</v>
      </c>
      <c r="AA21" s="442" t="s">
        <v>36</v>
      </c>
      <c r="AB21" s="442" t="s">
        <v>36</v>
      </c>
      <c r="AC21" s="442" t="s">
        <v>36</v>
      </c>
      <c r="AD21" s="442" t="s">
        <v>36</v>
      </c>
      <c r="AE21" s="442" t="s">
        <v>36</v>
      </c>
      <c r="AF21" s="442" t="s">
        <v>36</v>
      </c>
      <c r="AG21" s="442" t="s">
        <v>36</v>
      </c>
      <c r="AH21" s="442" t="s">
        <v>36</v>
      </c>
      <c r="AI21" s="442" t="s">
        <v>36</v>
      </c>
      <c r="AJ21" s="442" t="s">
        <v>36</v>
      </c>
      <c r="AK21" s="442" t="s">
        <v>36</v>
      </c>
      <c r="AL21" s="442" t="s">
        <v>36</v>
      </c>
      <c r="AM21" s="442" t="s">
        <v>36</v>
      </c>
    </row>
    <row r="22" spans="2:39" s="436" customFormat="1" ht="36.6" customHeight="1">
      <c r="B22" s="496" t="s">
        <v>204</v>
      </c>
      <c r="C22" s="497"/>
      <c r="D22" s="498"/>
      <c r="E22" s="428">
        <f>SUM(E5,E11,E19)</f>
        <v>247500000</v>
      </c>
      <c r="F22" s="428">
        <f>SUM(F5,F11,F19)</f>
        <v>255500000</v>
      </c>
      <c r="G22" s="428">
        <f>SUM(G5,G11,G19)</f>
        <v>265000000</v>
      </c>
      <c r="H22" s="129"/>
      <c r="I22" s="499" t="s">
        <v>205</v>
      </c>
      <c r="J22" s="500"/>
      <c r="K22" s="500"/>
      <c r="L22" s="428">
        <f>SUM(L15,L21)</f>
        <v>247500000</v>
      </c>
      <c r="M22" s="428">
        <f>SUM(M15,M21)</f>
        <v>255500000</v>
      </c>
      <c r="N22" s="428">
        <f>SUM(N15,N21)</f>
        <v>265000000</v>
      </c>
      <c r="P22" s="437"/>
      <c r="Q22" s="437"/>
      <c r="S22" s="442" t="str">
        <f>IF(E22="", "-", IFERROR(IF(AND(ISNUMBER(E22),E22=INT(E22),E22&gt;=0,LEN(E22)&lt;=12),"OK","NG"),"NG"))</f>
        <v>OK</v>
      </c>
      <c r="T22" s="442" t="str">
        <f>IF(F22="", "-", IFERROR(IF(AND(ISNUMBER(F22),F22=INT(F22),F22&gt;=0,LEN(F22)&lt;=12),"OK","NG"),"NG"))</f>
        <v>OK</v>
      </c>
      <c r="U22" s="442" t="str">
        <f>IF(G22="", "-", IFERROR(IF(AND(ISNUMBER(G22),G22=INT(G22),G22&gt;=0,LEN(G22)&lt;=12),"OK","NG"),"NG"))</f>
        <v>OK</v>
      </c>
      <c r="V22" s="442" t="str">
        <f t="shared" ref="V22:X22" si="7">IF(L22="", "-", IFERROR(IF(AND(ISNUMBER(L22),L22=INT(L22),L22&gt;=0,LEN(L22)&lt;=12),"OK","NG"),"NG"))</f>
        <v>OK</v>
      </c>
      <c r="W22" s="442" t="str">
        <f t="shared" si="7"/>
        <v>OK</v>
      </c>
      <c r="X22" s="442" t="str">
        <f t="shared" si="7"/>
        <v>OK</v>
      </c>
      <c r="Y22" s="442" t="s">
        <v>36</v>
      </c>
      <c r="Z22" s="442" t="s">
        <v>36</v>
      </c>
      <c r="AA22" s="442" t="s">
        <v>36</v>
      </c>
      <c r="AB22" s="442" t="s">
        <v>36</v>
      </c>
      <c r="AC22" s="442" t="s">
        <v>36</v>
      </c>
      <c r="AD22" s="442" t="s">
        <v>36</v>
      </c>
      <c r="AE22" s="442" t="str">
        <f>IF(E22&lt;&gt;L22,"NG","OK")</f>
        <v>OK</v>
      </c>
      <c r="AF22" s="442" t="str">
        <f>IF(F22&lt;&gt;M22,"NG","OK")</f>
        <v>OK</v>
      </c>
      <c r="AG22" s="442" t="str">
        <f>IF(G22&lt;&gt;N22,"NG","OK")</f>
        <v>OK</v>
      </c>
      <c r="AH22" s="442" t="s">
        <v>36</v>
      </c>
      <c r="AI22" s="442" t="s">
        <v>36</v>
      </c>
      <c r="AJ22" s="442" t="s">
        <v>36</v>
      </c>
      <c r="AK22" s="442" t="s">
        <v>36</v>
      </c>
      <c r="AL22" s="442" t="s">
        <v>36</v>
      </c>
      <c r="AM22" s="442" t="s">
        <v>36</v>
      </c>
    </row>
    <row r="23" spans="2:39">
      <c r="AE23" s="436"/>
      <c r="AF23" s="436"/>
      <c r="AG23" s="436"/>
    </row>
    <row r="24" spans="2:39">
      <c r="B24" s="501" t="s">
        <v>206</v>
      </c>
      <c r="D24" s="501" t="s">
        <v>207</v>
      </c>
    </row>
    <row r="25" spans="2:39">
      <c r="B25" s="501" t="s">
        <v>208</v>
      </c>
      <c r="D25" s="501" t="s">
        <v>209</v>
      </c>
    </row>
  </sheetData>
  <sheetProtection algorithmName="SHA-512" hashValue="8zHZn2tY7AJGVExIH608gRLlrfSTcx39TY7spNmhlu+KffZExQd2/wy7dbOo53yrUmv5n12XOOaWX472OYHw+A==" saltValue="Y//fYBSJArrGQSFY0zSLiw==" spinCount="100000" sheet="1" objects="1" scenarios="1" selectLockedCells="1"/>
  <mergeCells count="1">
    <mergeCell ref="P8:Q8"/>
  </mergeCells>
  <phoneticPr fontId="4"/>
  <conditionalFormatting sqref="E22:G22 L22:N22">
    <cfRule type="expression" dxfId="13" priority="6">
      <formula>$E$22&lt;&gt;$L$22</formula>
    </cfRule>
  </conditionalFormatting>
  <conditionalFormatting sqref="Q7">
    <cfRule type="expression" dxfId="12" priority="5">
      <formula>$Q$7="NG"</formula>
    </cfRule>
  </conditionalFormatting>
  <pageMargins left="0.7" right="0.7" top="0.75" bottom="0.75" header="0.3" footer="0.3"/>
  <pageSetup paperSize="8" scale="4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 id="{A0F90DCB-01B7-44ED-9477-E96F11B2A734}">
            <xm:f>$Q$4=リスト!$B$4</xm:f>
            <x14:dxf>
              <font>
                <color auto="1"/>
              </font>
              <fill>
                <patternFill>
                  <bgColor theme="0" tint="-0.14996795556505021"/>
                </patternFill>
              </fill>
            </x14:dxf>
          </x14:cfRule>
          <xm:sqref>E6:E10 L6:L13 E12:E19 L15:N15 L17:L20</xm:sqref>
        </x14:conditionalFormatting>
        <x14:conditionalFormatting xmlns:xm="http://schemas.microsoft.com/office/excel/2006/main">
          <x14:cfRule type="expression" priority="2" id="{1A818B57-4A60-4027-A80A-EF138F958AEC}">
            <xm:f>$Q$4=リスト!$B$5</xm:f>
            <x14:dxf>
              <font>
                <color auto="1"/>
              </font>
              <fill>
                <patternFill>
                  <bgColor theme="0" tint="-0.14996795556505021"/>
                </patternFill>
              </fill>
            </x14:dxf>
          </x14:cfRule>
          <xm:sqref>E6:F10 L6:M13 E12:F19 L15:N15 L17:M20</xm:sqref>
        </x14:conditionalFormatting>
        <x14:conditionalFormatting xmlns:xm="http://schemas.microsoft.com/office/excel/2006/main">
          <x14:cfRule type="expression" priority="3" id="{1F0155EF-1AEA-4724-BAE1-B228AF2A0C4D}">
            <xm:f>$Q$4=リスト!$B$6</xm:f>
            <x14:dxf>
              <font>
                <color auto="1"/>
              </font>
              <fill>
                <patternFill>
                  <bgColor theme="0" tint="-0.14996795556505021"/>
                </patternFill>
              </fill>
            </x14:dxf>
          </x14:cfRule>
          <xm:sqref>E6:G10 L6:N13 E12:G19 L15:N15 L17:N20</xm:sqref>
        </x14:conditionalFormatting>
        <x14:conditionalFormatting xmlns:xm="http://schemas.microsoft.com/office/excel/2006/main">
          <x14:cfRule type="expression" priority="4" id="{8C0245F2-B378-427D-A901-9C2CBF5B4840}">
            <xm:f>AND(OR($Q$3=リスト!$A$3,$Q$3=リスト!$A$5),$Q$4=リスト!$B$6)</xm:f>
            <x14:dxf>
              <font>
                <color auto="1"/>
              </font>
              <fill>
                <patternFill>
                  <bgColor theme="0" tint="-0.14996795556505021"/>
                </patternFill>
              </fill>
            </x14:dxf>
          </x14:cfRule>
          <xm:sqref>Q5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F5749D0-DC3A-4BB2-BEFF-4A067D2FD50A}">
          <x14:formula1>
            <xm:f>リスト!$A$3:$A$5</xm:f>
          </x14:formula1>
          <xm:sqref>Q3</xm:sqref>
        </x14:dataValidation>
        <x14:dataValidation type="list" allowBlank="1" showInputMessage="1" showErrorMessage="1" xr:uid="{96CBB9B8-4946-41EF-BDB2-B18D83196CCD}">
          <x14:formula1>
            <xm:f>IF(AND(OR($Q$3=リスト!$A$3,$Q$3=リスト!$A$5),$Q$4=リスト!$B$6),"",リスト!$C$3:$C$14)</xm:f>
          </x14:formula1>
          <xm:sqref>Q5</xm:sqref>
        </x14:dataValidation>
        <x14:dataValidation type="list" allowBlank="1" showInputMessage="1" showErrorMessage="1" xr:uid="{F6721F38-2C32-4A7E-8E2A-5D3F4F68FB5A}">
          <x14:formula1>
            <xm:f>IF($Q$3="","",IF($Q$3=リスト!$A$4,リスト!$B$3:$B$5,リスト!$B$3:$B$6))</xm:f>
          </x14:formula1>
          <xm:sqref>Q4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02FFA-A1B8-410B-B417-D1A27EEB50FF}">
  <sheetPr>
    <tabColor theme="4"/>
    <pageSetUpPr fitToPage="1"/>
  </sheetPr>
  <dimension ref="A1:AB108"/>
  <sheetViews>
    <sheetView showGridLines="0" zoomScaleNormal="100" zoomScaleSheetLayoutView="51" workbookViewId="0"/>
  </sheetViews>
  <sheetFormatPr defaultColWidth="7.33203125" defaultRowHeight="15.75"/>
  <cols>
    <col min="1" max="1" width="3.21875" style="129" customWidth="1"/>
    <col min="2" max="2" width="50.6640625" style="129" customWidth="1"/>
    <col min="3" max="4" width="3.5546875" style="129" customWidth="1"/>
    <col min="5" max="5" width="52.5546875" style="129" customWidth="1"/>
    <col min="6" max="15" width="22.33203125" style="129" customWidth="1"/>
    <col min="16" max="16" width="3.21875" style="129" customWidth="1"/>
    <col min="17" max="17" width="30.6640625" style="129" customWidth="1"/>
    <col min="18" max="18" width="30" style="129" customWidth="1"/>
    <col min="19" max="19" width="3.21875" style="129" customWidth="1"/>
    <col min="20" max="16384" width="7.33203125" style="129"/>
  </cols>
  <sheetData>
    <row r="1" spans="1:28" ht="16.5">
      <c r="A1" s="573"/>
      <c r="B1" s="573"/>
      <c r="E1" s="128"/>
      <c r="O1" s="130"/>
    </row>
    <row r="2" spans="1:28" ht="46.5" customHeight="1">
      <c r="E2" s="127"/>
      <c r="F2" s="155" t="s">
        <v>165</v>
      </c>
      <c r="G2" s="502" t="s">
        <v>349</v>
      </c>
      <c r="H2" s="104" t="s">
        <v>211</v>
      </c>
      <c r="I2" s="104" t="s">
        <v>212</v>
      </c>
      <c r="J2" s="155" t="s">
        <v>213</v>
      </c>
      <c r="K2" s="156" t="s">
        <v>214</v>
      </c>
      <c r="L2" s="156" t="s">
        <v>215</v>
      </c>
      <c r="M2" s="156" t="s">
        <v>216</v>
      </c>
      <c r="N2" s="156" t="s">
        <v>217</v>
      </c>
      <c r="O2" s="156" t="s">
        <v>218</v>
      </c>
      <c r="Q2" s="11" t="s">
        <v>166</v>
      </c>
      <c r="R2" s="353" t="str">
        <f>【解説】BS貸借対照表!Q3</f>
        <v>革新的新製品・サービス枠</v>
      </c>
      <c r="T2" s="9" t="s">
        <v>219</v>
      </c>
      <c r="U2" s="9"/>
      <c r="V2" s="9"/>
      <c r="W2" s="9"/>
      <c r="X2" s="9" t="s">
        <v>220</v>
      </c>
      <c r="Y2" s="9"/>
      <c r="Z2" s="9"/>
      <c r="AA2" s="9"/>
      <c r="AB2" s="9" t="s">
        <v>221</v>
      </c>
    </row>
    <row r="3" spans="1:28" ht="46.5" customHeight="1" thickTop="1" thickBot="1">
      <c r="C3" s="158" t="s">
        <v>222</v>
      </c>
      <c r="E3" s="127"/>
      <c r="F3" s="503">
        <v>45170</v>
      </c>
      <c r="G3" s="504">
        <v>45536</v>
      </c>
      <c r="H3" s="504">
        <v>45901</v>
      </c>
      <c r="I3" s="504">
        <v>46631</v>
      </c>
      <c r="J3" s="505">
        <v>46997</v>
      </c>
      <c r="K3" s="3">
        <f>IF($J$3&lt;&gt;"",EDATE($J$3,12),"")</f>
        <v>47362</v>
      </c>
      <c r="L3" s="4">
        <f>IF($J$3&lt;&gt;"",EDATE($J$3,24),"")</f>
        <v>47727</v>
      </c>
      <c r="M3" s="4">
        <f>IF($J$3&lt;&gt;"",EDATE($J$3,36),"")</f>
        <v>48092</v>
      </c>
      <c r="N3" s="4">
        <f>IF($J$3&lt;&gt;"",EDATE($J$3,48),"")</f>
        <v>48458</v>
      </c>
      <c r="O3" s="4">
        <f>IF($J$3&lt;&gt;"",EDATE($J$3,60),"")</f>
        <v>48823</v>
      </c>
      <c r="Q3" s="11" t="s">
        <v>169</v>
      </c>
      <c r="R3" s="322" t="str">
        <f>【解説】BS貸借対照表!Q4</f>
        <v>3期分</v>
      </c>
      <c r="T3" s="10" t="s">
        <v>36</v>
      </c>
      <c r="U3" s="10" t="s">
        <v>36</v>
      </c>
      <c r="V3" s="10" t="s">
        <v>36</v>
      </c>
      <c r="W3" s="10" t="s">
        <v>36</v>
      </c>
      <c r="X3" s="10" t="str">
        <f>IF($R$3=リスト!$B$3, IF(OR($F3="", $G3="", $H3=""), "NG", "OK"),
 IF($R$3=リスト!$B$4, IF(OR($G3="", $H3=""), "NG", "OK"),
 IF($R$3=リスト!$B$5, IF($H3="", "NG", "OK"),
 "-")))</f>
        <v>OK</v>
      </c>
      <c r="Y3" s="10" t="str">
        <f>IF(I3="", "NG", "OK")</f>
        <v>OK</v>
      </c>
      <c r="Z3" s="10" t="str">
        <f>IF(J3="", "NG", "OK")</f>
        <v>OK</v>
      </c>
      <c r="AA3" s="10" t="str">
        <f>IF(OR($R$5="", $R$6=""), "NG", "OK")</f>
        <v>OK</v>
      </c>
      <c r="AB3" s="10" t="str">
        <f>IF($R$3=リスト!$B$4, IF($F3&lt;&gt;"", "NG", "OK"),
 IF($R$3=リスト!$B$5, IF(OR($F3&lt;&gt;"", $G3&lt;&gt;""), "NG", "OK"),
 IF($R$3=リスト!$B$6, IF(OR($F3&lt;&gt;"", $G3&lt;&gt;"", $H3&lt;&gt;""), "NG", "OK"),
 "-")))</f>
        <v>-</v>
      </c>
    </row>
    <row r="4" spans="1:28" ht="46.5" customHeight="1" thickTop="1" thickBot="1">
      <c r="C4" s="151" t="s">
        <v>223</v>
      </c>
      <c r="D4" s="146"/>
      <c r="E4" s="146"/>
      <c r="F4" s="349"/>
      <c r="G4" s="349"/>
      <c r="H4" s="506"/>
      <c r="I4" s="506"/>
      <c r="J4" s="506"/>
      <c r="K4" s="349"/>
      <c r="L4" s="349"/>
      <c r="M4" s="349"/>
      <c r="N4" s="349"/>
      <c r="O4" s="350"/>
      <c r="Q4" s="12" t="s">
        <v>224</v>
      </c>
      <c r="R4" s="322" t="str">
        <f>【解説】BS貸借対照表!Q5</f>
        <v>12か月</v>
      </c>
      <c r="T4" s="10" t="s">
        <v>36</v>
      </c>
      <c r="U4" s="10" t="s">
        <v>36</v>
      </c>
      <c r="V4" s="10" t="s">
        <v>36</v>
      </c>
      <c r="W4" s="10" t="s">
        <v>36</v>
      </c>
      <c r="X4" s="10" t="s">
        <v>36</v>
      </c>
      <c r="Y4" s="10" t="s">
        <v>225</v>
      </c>
      <c r="Z4" s="10" t="s">
        <v>225</v>
      </c>
      <c r="AA4" s="10" t="s">
        <v>36</v>
      </c>
      <c r="AB4" s="10" t="str">
        <f>IF($Q$3=リスト!$B$4, IF(COUNTA(F6,F9,F11:F12,F18,F20,F22:F23,F29:F30,F32:F33,F35,F46:F51,F56:F60)&gt;0,"NG","OK"),
 IF($Q$3=リスト!$B$5, IF(COUNTA(F6:G6,F9:G9,F11:G12,F18:G18,F20:G20,F22:G23,F29:G30,F32:G33,F35:G35,F46:G51,F56:G60)&gt;0,"NG","OK"),
 IF($Q$3=リスト!$B$6, IF(COUNTA(F6:H6,F9:H9,F11:H12,F18:H18,F20:H20,F22:H23,F29:H30,F32:H33,F35:H35,F46:H51,F56:H60)&gt;0,"NG","OK"),
 "-")))</f>
        <v>-</v>
      </c>
    </row>
    <row r="5" spans="1:28" ht="46.5" customHeight="1" thickTop="1" thickBot="1">
      <c r="C5" s="145" t="s">
        <v>226</v>
      </c>
      <c r="D5" s="147"/>
      <c r="E5" s="147"/>
      <c r="F5" s="351">
        <f t="shared" ref="F5:O5" si="0">F6+F7</f>
        <v>330000000</v>
      </c>
      <c r="G5" s="352">
        <f t="shared" si="0"/>
        <v>340000000</v>
      </c>
      <c r="H5" s="352">
        <f t="shared" si="0"/>
        <v>350000000</v>
      </c>
      <c r="I5" s="352">
        <f t="shared" si="0"/>
        <v>353000000</v>
      </c>
      <c r="J5" s="133">
        <f t="shared" si="0"/>
        <v>361000000</v>
      </c>
      <c r="K5" s="133">
        <f t="shared" si="0"/>
        <v>369000000</v>
      </c>
      <c r="L5" s="133">
        <f t="shared" si="0"/>
        <v>376000000</v>
      </c>
      <c r="M5" s="133">
        <f t="shared" si="0"/>
        <v>383000000</v>
      </c>
      <c r="N5" s="133">
        <f t="shared" si="0"/>
        <v>0</v>
      </c>
      <c r="O5" s="133">
        <f t="shared" si="0"/>
        <v>0</v>
      </c>
      <c r="Q5" s="11" t="s">
        <v>227</v>
      </c>
      <c r="R5" s="507" t="s">
        <v>350</v>
      </c>
      <c r="T5" s="10" t="str">
        <f>IF($R$3=リスト!$B$3,
 IFERROR(IF(AND(
  ISNUMBER(F5), F5=INT(F5), F5&gt;=0, LEN(F5)&lt;=12,
  ISNUMBER(G5), G5=INT(G5), G5&gt;=0, LEN(G5)&lt;=12,
  ISNUMBER(H5), H5=INT(H5), H5&gt;=0, LEN(H5)&lt;=12),
  "OK","NG"),"NG"),
 IF($R$3=リスト!$B$4,
 IFERROR(IF(AND(
  ISNUMBER(G5), G5=INT(G5), G5&gt;=0, LEN(G5)&lt;=12,
  ISNUMBER(H5), H5=INT(H5), H5&gt;=0, LEN(H5)&lt;=12),
  "OK","NG"),"NG"),
 IF($R$3=リスト!$B$5,
 IFERROR(IF(AND(
  ISNUMBER(H5), H5=INT(H5), H5&gt;=0, LEN(H5)&lt;=12),
  "OK","NG"),"NG"),
 "-")))</f>
        <v>OK</v>
      </c>
      <c r="U5" s="10" t="str">
        <f t="shared" ref="U5:V13" si="1">IFERROR(IF(AND(
  ISNUMBER(I5),I5=INT(I5),I5&gt;=0,LEN(I5)&lt;=12),
 "OK","NG"),"NG"
)</f>
        <v>OK</v>
      </c>
      <c r="V5" s="10" t="str">
        <f t="shared" si="1"/>
        <v>OK</v>
      </c>
      <c r="W5" s="10" t="str">
        <f>IFERROR(IF($R$5=リスト!$J$3,
 IF(AND(ISNUMBER(K5),K5=INT(K5),K5&gt;=0,LEN(K5)&lt;=12,
        ISNUMBER(L5),L5=INT(L5),L5&gt;=0,LEN(L5)&lt;=12,
        ISNUMBER(M5),M5=INT(M5),M5&gt;=0,LEN(M5)&lt;=12),
    "OK","NG"),
 IF($R$5=リスト!$J$4,
 IF(AND(ISNUMBER(K5),K5=INT(K5),K5&gt;=0,LEN(K5)&lt;=12,
        ISNUMBER(L5),L5=INT(L5),L5&gt;=0,LEN(L5)&lt;=12,
        ISNUMBER(M5),M5=INT(M5),M5&gt;=0,LEN(M5)&lt;=12,
        ISNUMBER(N5),N5=INT(N5),N5&gt;=0,LEN(N5)&lt;=12),
    "OK","NG"),
 IF($R$5=リスト!$J$5,
 IF(AND(ISNUMBER(K5),K5=INT(K5),K5&gt;=0,LEN(K5)&lt;=12,
        ISNUMBER(L5),L5=INT(L5),L5&gt;=0,LEN(L5)&lt;=12,
        ISNUMBER(M5),M5=INT(M5),M5&gt;=0,LEN(M5)&lt;=12,
        ISNUMBER(N5),N5=INT(N5),N5&gt;=0,LEN(N5)&lt;=12,
        ISNUMBER(O5),O5=INT(O5),O5&gt;=0,LEN(O5)&lt;=12),
    "OK","NG"),
"NG"))),"NG")</f>
        <v>OK</v>
      </c>
      <c r="X5" s="10" t="s">
        <v>225</v>
      </c>
      <c r="Y5" s="10" t="s">
        <v>225</v>
      </c>
      <c r="Z5" s="10" t="s">
        <v>225</v>
      </c>
      <c r="AA5" s="10" t="s">
        <v>225</v>
      </c>
      <c r="AB5" s="10" t="str">
        <f>IF($R$5=リスト!$J$3, IF(COUNTA(N6:O7,N9:O9,N11:O14,N18:O18,N20:O20,N22:O25,N29:O30,N46:O49,N51:O52,N56:O56)&gt;0,"NG","OK"),
 IF($R$5=リスト!$J$4, IF(COUNTA(O6:O7,O9,O11:O14,O18,O20,O22:O25,O29:O30,O46:O49,O51:O52,O56)&gt;0,"NG","OK"),
 "-"))</f>
        <v>OK</v>
      </c>
    </row>
    <row r="6" spans="1:28" ht="46.5" customHeight="1" thickTop="1" thickBot="1">
      <c r="C6" s="145"/>
      <c r="D6" s="149" t="s">
        <v>228</v>
      </c>
      <c r="E6" s="147"/>
      <c r="F6" s="296">
        <v>330000000</v>
      </c>
      <c r="G6" s="508">
        <v>340000000</v>
      </c>
      <c r="H6" s="200">
        <v>350000000</v>
      </c>
      <c r="I6" s="271">
        <v>353000000</v>
      </c>
      <c r="J6" s="509">
        <v>356000000</v>
      </c>
      <c r="K6" s="510">
        <v>359000000</v>
      </c>
      <c r="L6" s="510">
        <v>362000000</v>
      </c>
      <c r="M6" s="510">
        <v>365000000</v>
      </c>
      <c r="N6" s="510"/>
      <c r="O6" s="511"/>
      <c r="Q6" s="12" t="s">
        <v>229</v>
      </c>
      <c r="R6" s="512" t="s">
        <v>351</v>
      </c>
      <c r="T6" s="10" t="str">
        <f>IF($R$3=リスト!$B$3,
 IFERROR(IF(AND(
  ISNUMBER(F6), F6=INT(F6), F6&gt;=0, LEN(F6)&lt;=12,
  ISNUMBER(G6), G6=INT(G6), G6&gt;=0, LEN(G6)&lt;=12,
  ISNUMBER(H6), H6=INT(H6), H6&gt;=0, LEN(H6)&lt;=12),
  "OK","NG"),"NG"),
 IF($R$3=リスト!$B$4,
 IFERROR(IF(AND(
  ISNUMBER(G6), G6=INT(G6), G6&gt;=0, LEN(G6)&lt;=12,
  ISNUMBER(H6), H6=INT(H6), H6&gt;=0, LEN(H6)&lt;=12),
  "OK","NG"),"NG"),
 IF($R$3=リスト!$B$5,
 IFERROR(IF(AND(
  ISNUMBER(H6), H6=INT(H6), H6&gt;=0, LEN(H6)&lt;=12),
  "OK","NG"),"NG"),
 "-")))</f>
        <v>OK</v>
      </c>
      <c r="U6" s="10" t="str">
        <f t="shared" si="1"/>
        <v>OK</v>
      </c>
      <c r="V6" s="10" t="str">
        <f t="shared" si="1"/>
        <v>OK</v>
      </c>
      <c r="W6" s="10" t="str">
        <f>IFERROR(IF($R$5=リスト!$J$3,
 IF(AND(ISNUMBER(K6),K6=INT(K6),K6&gt;=0,LEN(K6)&lt;=12,
        ISNUMBER(L6),L6=INT(L6),L6&gt;=0,LEN(L6)&lt;=12,
        ISNUMBER(M6),M6=INT(M6),M6&gt;=0,LEN(M6)&lt;=12),
    "OK","NG"),
 IF($R$5=リスト!$J$4,
 IF(AND(ISNUMBER(K6),K6=INT(K6),K6&gt;=0,LEN(K6)&lt;=12,
        ISNUMBER(L6),L6=INT(L6),L6&gt;=0,LEN(L6)&lt;=12,
        ISNUMBER(M6),M6=INT(M6),M6&gt;=0,LEN(M6)&lt;=12,
        ISNUMBER(N6),N6=INT(N6),N6&gt;=0,LEN(N6)&lt;=12),
    "OK","NG"),
 IF($R$5=リスト!$J$5,
 IF(AND(ISNUMBER(K6),K6=INT(K6),K6&gt;=0,LEN(K6)&lt;=12,
        ISNUMBER(L6),L6=INT(L6),L6&gt;=0,LEN(L6)&lt;=12,
        ISNUMBER(M6),M6=INT(M6),M6&gt;=0,LEN(M6)&lt;=12,
        ISNUMBER(N6),N6=INT(N6),N6&gt;=0,LEN(N6)&lt;=12,
        ISNUMBER(O6),O6=INT(O6),O6&gt;=0,LEN(O6)&lt;=12),
    "OK","NG"),
"NG"))),"NG")</f>
        <v>OK</v>
      </c>
      <c r="X6" s="10" t="str">
        <f>IF($R$3=リスト!$B$3, IF(OR($F6="", $G6="", $H6=""), "NG", "OK"),
 IF($R$3=リスト!$B$4, IF(OR($G6="", $H6=""), "NG", "OK"),
 IF($R$3=リスト!$B$5, IF($H6="", "NG", "OK"),
 "-")))</f>
        <v>OK</v>
      </c>
      <c r="Y6" s="10" t="str">
        <f>IF(I6="", "NG", "OK")</f>
        <v>OK</v>
      </c>
      <c r="Z6" s="10" t="str">
        <f>IF(J6="", "NG", "OK")</f>
        <v>OK</v>
      </c>
      <c r="AA6" s="10" t="str">
        <f>IF($R$5=リスト!$J$3, IF(COUNTA($K6:$M6)&lt;3, "NG", "OK"),
 IF($R$5=リスト!$J$4, IF(COUNTA($K6:$N6)&lt;4, "NG", "OK"),
 IF($R$5=リスト!$J$5, IF(COUNTA($K6:$O6)&lt;5, "NG", "OK"),
 "NG")))</f>
        <v>OK</v>
      </c>
      <c r="AB6" s="10" t="s">
        <v>225</v>
      </c>
    </row>
    <row r="7" spans="1:28" ht="46.5" customHeight="1" thickTop="1" thickBot="1">
      <c r="C7" s="145"/>
      <c r="D7" s="149" t="s">
        <v>230</v>
      </c>
      <c r="E7" s="149"/>
      <c r="F7" s="178"/>
      <c r="G7" s="138"/>
      <c r="H7" s="139"/>
      <c r="I7" s="195"/>
      <c r="J7" s="513">
        <v>5000000</v>
      </c>
      <c r="K7" s="514">
        <v>10000000</v>
      </c>
      <c r="L7" s="514">
        <v>14000000</v>
      </c>
      <c r="M7" s="514">
        <v>18000000</v>
      </c>
      <c r="N7" s="514"/>
      <c r="O7" s="515"/>
      <c r="T7" s="10" t="s">
        <v>36</v>
      </c>
      <c r="U7" s="10" t="s">
        <v>36</v>
      </c>
      <c r="V7" s="10" t="str">
        <f t="shared" si="1"/>
        <v>OK</v>
      </c>
      <c r="W7" s="10" t="str">
        <f>IFERROR(IF($R$5=リスト!$J$3,
 IF(AND(ISNUMBER(K7),K7=INT(K7),K7&gt;=0,LEN(K7)&lt;=12,
        ISNUMBER(L7),L7=INT(L7),L7&gt;=0,LEN(L7)&lt;=12,
        ISNUMBER(M7),M7=INT(M7),M7&gt;=0,LEN(M7)&lt;=12),
    "OK","NG"),
 IF($R$5=リスト!$J$4,
 IF(AND(ISNUMBER(K7),K7=INT(K7),K7&gt;=0,LEN(K7)&lt;=12,
        ISNUMBER(L7),L7=INT(L7),L7&gt;=0,LEN(L7)&lt;=12,
        ISNUMBER(M7),M7=INT(M7),M7&gt;=0,LEN(M7)&lt;=12,
        ISNUMBER(N7),N7=INT(N7),N7&gt;=0,LEN(N7)&lt;=12),
    "OK","NG"),
 IF($R$5=リスト!$J$5,
 IF(AND(ISNUMBER(K7),K7=INT(K7),K7&gt;=0,LEN(K7)&lt;=12,
        ISNUMBER(L7),L7=INT(L7),L7&gt;=0,LEN(L7)&lt;=12,
        ISNUMBER(M7),M7=INT(M7),M7&gt;=0,LEN(M7)&lt;=12,
        ISNUMBER(N7),N7=INT(N7),N7&gt;=0,LEN(N7)&lt;=12,
        ISNUMBER(O7),O7=INT(O7),O7&gt;=0,LEN(O7)&lt;=12),
    "OK","NG"),
"NG"))),"NG")</f>
        <v>OK</v>
      </c>
      <c r="X7" s="10" t="s">
        <v>36</v>
      </c>
      <c r="Y7" s="10" t="s">
        <v>225</v>
      </c>
      <c r="Z7" s="10" t="str">
        <f t="shared" ref="Z7:Z13" si="2">IF($J7="", "NG", "OK")</f>
        <v>OK</v>
      </c>
      <c r="AA7" s="10" t="str">
        <f>IF($R$5=リスト!$J$3, IF(COUNTA($K7:$M7)&lt;3, "NG", "OK"),
 IF($R$5=リスト!$J$4, IF(COUNTA($K7:$N7)&lt;4, "NG", "OK"),
 IF($R$5=リスト!$J$5, IF(COUNTA($K7:$O7)&lt;5, "NG", "OK"),
 "NG")))</f>
        <v>OK</v>
      </c>
      <c r="AB7" s="10" t="s">
        <v>225</v>
      </c>
    </row>
    <row r="8" spans="1:28" ht="46.5" customHeight="1" thickTop="1" thickBot="1">
      <c r="C8" s="145" t="s">
        <v>231</v>
      </c>
      <c r="D8" s="147"/>
      <c r="E8" s="147"/>
      <c r="F8" s="351">
        <f t="shared" ref="F8:O8" si="3">F11+F13</f>
        <v>257000000</v>
      </c>
      <c r="G8" s="352">
        <f t="shared" si="3"/>
        <v>264700000</v>
      </c>
      <c r="H8" s="352">
        <f t="shared" si="3"/>
        <v>272500000</v>
      </c>
      <c r="I8" s="352">
        <f t="shared" si="3"/>
        <v>274000000</v>
      </c>
      <c r="J8" s="352">
        <f t="shared" si="3"/>
        <v>280500000</v>
      </c>
      <c r="K8" s="352">
        <f t="shared" si="3"/>
        <v>286000000</v>
      </c>
      <c r="L8" s="352">
        <f t="shared" si="3"/>
        <v>289500000</v>
      </c>
      <c r="M8" s="352">
        <f>M11+M13</f>
        <v>292800000</v>
      </c>
      <c r="N8" s="352">
        <f t="shared" si="3"/>
        <v>0</v>
      </c>
      <c r="O8" s="352">
        <f t="shared" si="3"/>
        <v>0</v>
      </c>
      <c r="Q8" s="5" t="s">
        <v>177</v>
      </c>
      <c r="R8" s="13" t="str">
        <f>IF(COUNTIF(T3:AB60, "NG") + COUNTIF(R11:R13, "NG") &gt; 0, "NG", "OK")</f>
        <v>OK</v>
      </c>
      <c r="T8" s="10" t="str">
        <f>IF($R$3=リスト!$B$3,
 IFERROR(IF(AND(
  ISNUMBER(F8), F8=INT(F8), F8&gt;=0, LEN(F8)&lt;=12,
  ISNUMBER(G8), G8=INT(G8), G8&gt;=0, LEN(G8)&lt;=12,
  ISNUMBER(H8), H8=INT(H8), H8&gt;=0, LEN(H8)&lt;=12),
  "OK","NG"),"NG"),
 IF($R$3=リスト!$B$4,
 IFERROR(IF(AND(
  ISNUMBER(G8), G8=INT(G8), G8&gt;=0, LEN(G8)&lt;=12,
  ISNUMBER(H8), H8=INT(H8), H8&gt;=0, LEN(H8)&lt;=12),
  "OK","NG"),"NG"),
 IF($R$3=リスト!$B$5,
 IFERROR(IF(AND(
  ISNUMBER(H8), H8=INT(H8), H8&gt;=0, LEN(H8)&lt;=12),
  "OK","NG"),"NG"),
 "-")))</f>
        <v>OK</v>
      </c>
      <c r="U8" s="10" t="str">
        <f t="shared" ref="U8:U11" si="4">IFERROR(IF(AND(
  ISNUMBER(I8),I8=INT(I8),I8&gt;=0,LEN(I8)&lt;=12),
 "OK","NG"),"NG"
)</f>
        <v>OK</v>
      </c>
      <c r="V8" s="10" t="str">
        <f t="shared" si="1"/>
        <v>OK</v>
      </c>
      <c r="W8" s="10" t="str">
        <f>IFERROR(IF($R$5=リスト!$J$3,
 IF(AND(ISNUMBER(K8),K8=INT(K8),K8&gt;=0,LEN(K8)&lt;=12,
        ISNUMBER(L8),L8=INT(L8),L8&gt;=0,LEN(L8)&lt;=12,
        ISNUMBER(M8),M8=INT(M8),M8&gt;=0,LEN(M8)&lt;=12),
    "OK","NG"),
 IF($R$5=リスト!$J$4,
 IF(AND(ISNUMBER(K8),K8=INT(K8),K8&gt;=0,LEN(K8)&lt;=12,
        ISNUMBER(L8),L8=INT(L8),L8&gt;=0,LEN(L8)&lt;=12,
        ISNUMBER(M8),M8=INT(M8),M8&gt;=0,LEN(M8)&lt;=12,
        ISNUMBER(N8),N8=INT(N8),N8&gt;=0,LEN(N8)&lt;=12),
    "OK","NG"),
 IF($R$5=リスト!$J$5,
 IF(AND(ISNUMBER(K8),K8=INT(K8),K8&gt;=0,LEN(K8)&lt;=12,
        ISNUMBER(L8),L8=INT(L8),L8&gt;=0,LEN(L8)&lt;=12,
        ISNUMBER(M8),M8=INT(M8),M8&gt;=0,LEN(M8)&lt;=12,
        ISNUMBER(N8),N8=INT(N8),N8&gt;=0,LEN(N8)&lt;=12,
        ISNUMBER(O8),O8=INT(O8),O8&gt;=0,LEN(O8)&lt;=12),
    "OK","NG"),
"NG"))),"NG")</f>
        <v>OK</v>
      </c>
      <c r="X8" s="10" t="s">
        <v>225</v>
      </c>
      <c r="Y8" s="10" t="s">
        <v>225</v>
      </c>
      <c r="Z8" s="10" t="s">
        <v>225</v>
      </c>
      <c r="AA8" s="10" t="s">
        <v>225</v>
      </c>
      <c r="AB8" s="10" t="s">
        <v>225</v>
      </c>
    </row>
    <row r="9" spans="1:28" ht="46.5" customHeight="1" thickTop="1" thickBot="1">
      <c r="C9" s="145"/>
      <c r="D9" s="149" t="s">
        <v>232</v>
      </c>
      <c r="E9" s="149"/>
      <c r="F9" s="516">
        <v>66800000</v>
      </c>
      <c r="G9" s="508">
        <v>71200000</v>
      </c>
      <c r="H9" s="200">
        <v>72200000</v>
      </c>
      <c r="I9" s="271">
        <v>73700000</v>
      </c>
      <c r="J9" s="517">
        <v>81815000</v>
      </c>
      <c r="K9" s="517">
        <v>85540000</v>
      </c>
      <c r="L9" s="517">
        <v>88970000</v>
      </c>
      <c r="M9" s="517">
        <v>92520000</v>
      </c>
      <c r="N9" s="517"/>
      <c r="O9" s="518"/>
      <c r="Q9" s="587" t="str">
        <f>IF($R$8="NG","※「はじめに」シートのXXをご確認の上、入力内容に誤りがないかをご確認ください。","")</f>
        <v/>
      </c>
      <c r="R9" s="587"/>
      <c r="T9" s="10" t="str">
        <f>IF($R$3=リスト!$B$3,
 IFERROR(IF(AND(
  ISNUMBER(F9), F9=INT(F9), F9&gt;=0, LEN(F9)&lt;=12,
  ISNUMBER(G9), G9=INT(G9), G9&gt;=0, LEN(G9)&lt;=12,
  ISNUMBER(H9), H9=INT(H9), H9&gt;=0, LEN(H9)&lt;=12),
  "OK","NG"),"NG"),
 IF($R$3=リスト!$B$4,
 IFERROR(IF(AND(
  ISNUMBER(G9), G9=INT(G9), G9&gt;=0, LEN(G9)&lt;=12,
  ISNUMBER(H9), H9=INT(H9), H9&gt;=0, LEN(H9)&lt;=12),
  "OK","NG"),"NG"),
 IF($R$3=リスト!$B$5,
 IFERROR(IF(AND(
  ISNUMBER(H9), H9=INT(H9), H9&gt;=0, LEN(H9)&lt;=12),
  "OK","NG"),"NG"),
 "-")))</f>
        <v>OK</v>
      </c>
      <c r="U9" s="10" t="str">
        <f t="shared" si="4"/>
        <v>OK</v>
      </c>
      <c r="V9" s="10" t="str">
        <f>IFERROR(IF(AND(
  ISNUMBER(J9),J9=INT(J9),J9&gt;=0,LEN(J9)&lt;=12),
 "OK","NG"),"NG"
)</f>
        <v>OK</v>
      </c>
      <c r="W9" s="10" t="str">
        <f>IFERROR(IF($R$5=リスト!$J$3,
 IF(AND(ISNUMBER(K9),K9=INT(K9),K9&gt;=0,LEN(K9)&lt;=12,
        ISNUMBER(L9),L9=INT(L9),L9&gt;=0,LEN(L9)&lt;=12,
        ISNUMBER(M9),M9=INT(M9),M9&gt;=0,LEN(M9)&lt;=12),
    "OK","NG"),
 IF($R$5=リスト!$J$4,
 IF(AND(ISNUMBER(K9),K9=INT(K9),K9&gt;=0,LEN(K9)&lt;=12,
        ISNUMBER(L9),L9=INT(L9),L9&gt;=0,LEN(L9)&lt;=12,
        ISNUMBER(M9),M9=INT(M9),M9&gt;=0,LEN(M9)&lt;=12,
        ISNUMBER(N9),N9=INT(N9),N9&gt;=0,LEN(N9)&lt;=12),
    "OK","NG"),
 IF($R$5=リスト!$J$5,
 IF(AND(ISNUMBER(K9),K9=INT(K9),K9&gt;=0,LEN(K9)&lt;=12,
        ISNUMBER(L9),L9=INT(L9),L9&gt;=0,LEN(L9)&lt;=12,
        ISNUMBER(M9),M9=INT(M9),M9&gt;=0,LEN(M9)&lt;=12,
        ISNUMBER(N9),N9=INT(N9),N9&gt;=0,LEN(N9)&lt;=12,
        ISNUMBER(O9),O9=INT(O9),O9&gt;=0,LEN(O9)&lt;=12),
    "OK","NG"),
"NG"))),"NG")</f>
        <v>OK</v>
      </c>
      <c r="X9" s="10" t="str">
        <f>IF($R$3=リスト!$B$3, IF(OR($F9="", $G9="", $H9=""), "NG", "OK"),
 IF($R$3=リスト!$B$4, IF(OR($G9="", $H9=""), "NG", "OK"),
 IF($R$3=リスト!$B$5, IF($H9="", "NG", "OK"),
 "-")))</f>
        <v>OK</v>
      </c>
      <c r="Y9" s="10" t="str">
        <f>IF(I9="", "NG", "OK")</f>
        <v>OK</v>
      </c>
      <c r="Z9" s="10" t="str">
        <f>IF(J9="", "NG", "OK")</f>
        <v>OK</v>
      </c>
      <c r="AA9" s="10" t="str">
        <f>IF($R$5=リスト!$J$3, IF(COUNTA($K9:$M9)&lt;3, "NG", "OK"),
 IF($R$5=リスト!$J$4, IF(COUNTA($K9:$N9)&lt;4, "NG", "OK"),
 IF($R$5=リスト!$J$5, IF(COUNTA($K9:$O9)&lt;5, "NG", "OK"),
 "NG")))</f>
        <v>OK</v>
      </c>
      <c r="AB9" s="10" t="s">
        <v>225</v>
      </c>
    </row>
    <row r="10" spans="1:28" ht="46.5" customHeight="1" thickTop="1" thickBot="1">
      <c r="C10" s="145"/>
      <c r="D10" s="149" t="s">
        <v>233</v>
      </c>
      <c r="E10" s="149"/>
      <c r="F10" s="263">
        <f t="shared" ref="F10:O10" si="5">F12+F14</f>
        <v>11000000</v>
      </c>
      <c r="G10" s="135">
        <f t="shared" si="5"/>
        <v>11500000</v>
      </c>
      <c r="H10" s="135">
        <f t="shared" si="5"/>
        <v>12000000</v>
      </c>
      <c r="I10" s="135">
        <f t="shared" si="5"/>
        <v>12500000</v>
      </c>
      <c r="J10" s="135">
        <f t="shared" si="5"/>
        <v>13500000</v>
      </c>
      <c r="K10" s="135">
        <f t="shared" si="5"/>
        <v>14150000</v>
      </c>
      <c r="L10" s="135">
        <f t="shared" si="5"/>
        <v>14350000</v>
      </c>
      <c r="M10" s="135">
        <f t="shared" si="5"/>
        <v>14450000</v>
      </c>
      <c r="N10" s="135">
        <f t="shared" si="5"/>
        <v>0</v>
      </c>
      <c r="O10" s="135">
        <f t="shared" si="5"/>
        <v>0</v>
      </c>
      <c r="T10" s="10" t="str">
        <f>IF($R$3=リスト!$B$3,
 IFERROR(IF(AND(
  ISNUMBER(F10), F10=INT(F10), F10&gt;=0, LEN(F10)&lt;=12,
  ISNUMBER(G10), G10=INT(G10), G10&gt;=0, LEN(G10)&lt;=12,
  ISNUMBER(H10), H10=INT(H10), H10&gt;=0, LEN(H10)&lt;=12),
  "OK","NG"),"NG"),
 IF($R$3=リスト!$B$4,
 IFERROR(IF(AND(
  ISNUMBER(G10), G10=INT(G10), G10&gt;=0, LEN(G10)&lt;=12,
  ISNUMBER(H10), H10=INT(H10), H10&gt;=0, LEN(H10)&lt;=12),
  "OK","NG"),"NG"),
 IF($R$3=リスト!$B$5,
 IFERROR(IF(AND(
  ISNUMBER(H10), H10=INT(H10), H10&gt;=0, LEN(H10)&lt;=12),
  "OK","NG"),"NG"),
 "-")))</f>
        <v>OK</v>
      </c>
      <c r="U10" s="10" t="str">
        <f t="shared" si="4"/>
        <v>OK</v>
      </c>
      <c r="V10" s="10" t="str">
        <f>IFERROR(IF(AND(
  ISNUMBER(J10),J10=INT(J10),J10&gt;=0,LEN(J10)&lt;=12),
 "OK","NG"),"NG"
)</f>
        <v>OK</v>
      </c>
      <c r="W10" s="10" t="str">
        <f>IFERROR(IF($R$5=リスト!$J$3,
 IF(AND(ISNUMBER(K10),K10=INT(K10),K10&gt;=0,LEN(K10)&lt;=12,
        ISNUMBER(L10),L10=INT(L10),L10&gt;=0,LEN(L10)&lt;=12,
        ISNUMBER(M10),M10=INT(M10),M10&gt;=0,LEN(M10)&lt;=12),
    "OK","NG"),
 IF($R$5=リスト!$J$4,
 IF(AND(ISNUMBER(K10),K10=INT(K10),K10&gt;=0,LEN(K10)&lt;=12,
        ISNUMBER(L10),L10=INT(L10),L10&gt;=0,LEN(L10)&lt;=12,
        ISNUMBER(M10),M10=INT(M10),M10&gt;=0,LEN(M10)&lt;=12,
        ISNUMBER(N10),N10=INT(N10),N10&gt;=0,LEN(N10)&lt;=12),
    "OK","NG"),
 IF($R$5=リスト!$J$5,
 IF(AND(ISNUMBER(K10),K10=INT(K10),K10&gt;=0,LEN(K10)&lt;=12,
        ISNUMBER(L10),L10=INT(L10),L10&gt;=0,LEN(L10)&lt;=12,
        ISNUMBER(M10),M10=INT(M10),M10&gt;=0,LEN(M10)&lt;=12,
        ISNUMBER(N10),N10=INT(N10),N10&gt;=0,LEN(N10)&lt;=12,
        ISNUMBER(O10),O10=INT(O10),O10&gt;=0,LEN(O10)&lt;=12),
    "OK","NG"),
"NG"))),"NG")</f>
        <v>OK</v>
      </c>
      <c r="X10" s="10" t="s">
        <v>225</v>
      </c>
      <c r="Y10" s="10" t="s">
        <v>225</v>
      </c>
      <c r="Z10" s="10" t="s">
        <v>225</v>
      </c>
      <c r="AA10" s="10" t="s">
        <v>225</v>
      </c>
      <c r="AB10" s="10" t="s">
        <v>225</v>
      </c>
    </row>
    <row r="11" spans="1:28" ht="46.5" customHeight="1" thickTop="1">
      <c r="C11" s="145"/>
      <c r="D11" s="149" t="s">
        <v>234</v>
      </c>
      <c r="E11" s="149"/>
      <c r="F11" s="272">
        <v>257000000</v>
      </c>
      <c r="G11" s="519">
        <v>264700000</v>
      </c>
      <c r="H11" s="246">
        <v>272500000</v>
      </c>
      <c r="I11" s="246">
        <v>274000000</v>
      </c>
      <c r="J11" s="520">
        <v>276500000</v>
      </c>
      <c r="K11" s="510">
        <v>280000000</v>
      </c>
      <c r="L11" s="167">
        <v>281000000</v>
      </c>
      <c r="M11" s="510">
        <v>282000000</v>
      </c>
      <c r="N11" s="167"/>
      <c r="O11" s="511"/>
      <c r="Q11" s="45" t="s">
        <v>235</v>
      </c>
      <c r="R11" s="521" t="str">
        <f>IF(R5="", "", IF(
    CHOOSE(MATCH(R5, {"3年間","4年間","5年間"}, 0), M54, N54, O54) &gt;= 3.5, "OK", "NG"))</f>
        <v>OK</v>
      </c>
      <c r="T11" s="10" t="str">
        <f>IF($R$3=リスト!$B$3,
 IFERROR(IF(AND(
  ISNUMBER(F11), F11=INT(F11), F11&gt;=0, LEN(F11)&lt;=12,
  ISNUMBER(G11), G11=INT(G11), G11&gt;=0, LEN(G11)&lt;=12,
  ISNUMBER(H11), H11=INT(H11), H11&gt;=0, LEN(H11)&lt;=12),
  "OK","NG"),"NG"),
 IF($R$3=リスト!$B$4,
 IFERROR(IF(AND(
  ISNUMBER(G11), G11=INT(G11), G11&gt;=0, LEN(G11)&lt;=12,
  ISNUMBER(H11), H11=INT(H11), H11&gt;=0, LEN(H11)&lt;=12),
  "OK","NG"),"NG"),
 IF($R$3=リスト!$B$5,
 IFERROR(IF(AND(
  ISNUMBER(H11), H11=INT(H11), H11&gt;=0, LEN(H11)&lt;=12),
  "OK","NG"),"NG"),
 "-")))</f>
        <v>OK</v>
      </c>
      <c r="U11" s="10" t="str">
        <f t="shared" si="4"/>
        <v>OK</v>
      </c>
      <c r="V11" s="10" t="str">
        <f t="shared" si="1"/>
        <v>OK</v>
      </c>
      <c r="W11" s="10" t="str">
        <f>IFERROR(IF($R$5=リスト!$J$3,
 IF(AND(ISNUMBER(K11),K11=INT(K11),K11&gt;=0,LEN(K11)&lt;=12,
        ISNUMBER(L11),L11=INT(L11),L11&gt;=0,LEN(L11)&lt;=12,
        ISNUMBER(M11),M11=INT(M11),M11&gt;=0,LEN(M11)&lt;=12),
    "OK","NG"),
 IF($R$5=リスト!$J$4,
 IF(AND(ISNUMBER(K11),K11=INT(K11),K11&gt;=0,LEN(K11)&lt;=12,
        ISNUMBER(L11),L11=INT(L11),L11&gt;=0,LEN(L11)&lt;=12,
        ISNUMBER(M11),M11=INT(M11),M11&gt;=0,LEN(M11)&lt;=12,
        ISNUMBER(N11),N11=INT(N11),N11&gt;=0,LEN(N11)&lt;=12),
    "OK","NG"),
 IF($R$5=リスト!$J$5,
 IF(AND(ISNUMBER(K11),K11=INT(K11),K11&gt;=0,LEN(K11)&lt;=12,
        ISNUMBER(L11),L11=INT(L11),L11&gt;=0,LEN(L11)&lt;=12,
        ISNUMBER(M11),M11=INT(M11),M11&gt;=0,LEN(M11)&lt;=12,
        ISNUMBER(N11),N11=INT(N11),N11&gt;=0,LEN(N11)&lt;=12,
        ISNUMBER(O11),O11=INT(O11),O11&gt;=0,LEN(O11)&lt;=12),
    "OK","NG"),
"NG"))),"NG")</f>
        <v>OK</v>
      </c>
      <c r="X11" s="10" t="str">
        <f>IF($R$3=リスト!$B$3, IF(OR($F11="", $G11="", $H11=""), "NG", "OK"),
 IF($R$3=リスト!$B$4, IF(OR($G11="", $H11=""), "NG", "OK"),
 IF($R$3=リスト!$B$5, IF($H11="", "NG", "OK"),
 "-")))</f>
        <v>OK</v>
      </c>
      <c r="Y11" s="10" t="str">
        <f>IF(I11="", "NG", "OK")</f>
        <v>OK</v>
      </c>
      <c r="Z11" s="10" t="str">
        <f>IF(J11="", "NG", "OK")</f>
        <v>OK</v>
      </c>
      <c r="AA11" s="10" t="str">
        <f>IF($R$5=リスト!$J$3, IF(COUNTA($K11:$M11)&lt;3, "NG", "OK"),
 IF($R$5=リスト!$J$4, IF(COUNTA($K11:$N11)&lt;4, "NG", "OK"),
 IF($R$5=リスト!$J$5, IF(COUNTA($K11:$O11)&lt;5, "NG", "OK"),
 "NG")))</f>
        <v>OK</v>
      </c>
      <c r="AB11" s="10" t="s">
        <v>225</v>
      </c>
    </row>
    <row r="12" spans="1:28" ht="46.5" customHeight="1" thickBot="1">
      <c r="C12" s="145"/>
      <c r="D12" s="149"/>
      <c r="E12" s="149" t="s">
        <v>236</v>
      </c>
      <c r="F12" s="267">
        <v>11000000</v>
      </c>
      <c r="G12" s="522">
        <v>11500000</v>
      </c>
      <c r="H12" s="268">
        <v>12000000</v>
      </c>
      <c r="I12" s="268">
        <v>12500000</v>
      </c>
      <c r="J12" s="523">
        <v>13000000</v>
      </c>
      <c r="K12" s="524">
        <v>13200000</v>
      </c>
      <c r="L12" s="525">
        <v>13400000</v>
      </c>
      <c r="M12" s="524">
        <v>13500000</v>
      </c>
      <c r="N12" s="525"/>
      <c r="O12" s="526"/>
      <c r="Q12" s="45" t="s">
        <v>237</v>
      </c>
      <c r="R12" s="527" t="str">
        <f>IF(R5="", "", IF(
    CHOOSE(MATCH(R5, {"3年間","4年間","5年間"}, 0), M44, N44, O44) &gt;= 4,
"OK", "NG"))</f>
        <v>OK</v>
      </c>
      <c r="T12" s="10" t="str">
        <f>IF($R$3=リスト!$B$3,
 IFERROR(IF(AND(
  ISNUMBER(F12), F12=INT(F12), F12&gt;=0, LEN(F12)&lt;=12,
  ISNUMBER(G12), G12=INT(G12), G12&gt;=0, LEN(G12)&lt;=12,
  ISNUMBER(H12), H12=INT(H12), H12&gt;=0, LEN(H12)&lt;=12),
  "OK","NG"),"NG"),
 IF($R$3=リスト!$B$4,
 IFERROR(IF(AND(
  ISNUMBER(G12), G12=INT(G12), G12&gt;=0, LEN(G12)&lt;=12,
  ISNUMBER(H12), H12=INT(H12), H12&gt;=0, LEN(H12)&lt;=12),
  "OK","NG"),"NG"),
 IF($R$3=リスト!$B$5,
 IFERROR(IF(AND(
  ISNUMBER(H12), H12=INT(H12), H12&gt;=0, LEN(H12)&lt;=12),
  "OK","NG"),"NG"),
 "-")))</f>
        <v>OK</v>
      </c>
      <c r="U12" s="10" t="str">
        <f>IFERROR(IF(AND(
  ISNUMBER(I12),I12=INT(I12),I12&gt;=0,LEN(I12)&lt;=12),
 "OK","NG"),"NG"
)</f>
        <v>OK</v>
      </c>
      <c r="V12" s="10" t="str">
        <f>IFERROR(IF(AND(
  ISNUMBER(J12),J12=INT(J12),J12&gt;=0,LEN(J12)&lt;=12),
 "OK","NG"),"NG"
)</f>
        <v>OK</v>
      </c>
      <c r="W12" s="10" t="str">
        <f>IFERROR(IF($R$5=リスト!$J$3,
 IF(AND(ISNUMBER(K12),K12=INT(K12),K12&gt;=0,LEN(K12)&lt;=12,
        ISNUMBER(L12),L12=INT(L12),L12&gt;=0,LEN(L12)&lt;=12,
        ISNUMBER(M12),M12=INT(M12),M12&gt;=0,LEN(M12)&lt;=12),
    "OK","NG"),
 IF($R$5=リスト!$J$4,
 IF(AND(ISNUMBER(K12),K12=INT(K12),K12&gt;=0,LEN(K12)&lt;=12,
        ISNUMBER(L12),L12=INT(L12),L12&gt;=0,LEN(L12)&lt;=12,
        ISNUMBER(M12),M12=INT(M12),M12&gt;=0,LEN(M12)&lt;=12,
        ISNUMBER(N12),N12=INT(N12),N12&gt;=0,LEN(N12)&lt;=12),
    "OK","NG"),
 IF($R$5=リスト!$J$5,
 IF(AND(ISNUMBER(K12),K12=INT(K12),K12&gt;=0,LEN(K12)&lt;=12,
        ISNUMBER(L12),L12=INT(L12),L12&gt;=0,LEN(L12)&lt;=12,
        ISNUMBER(M12),M12=INT(M12),M12&gt;=0,LEN(M12)&lt;=12,
        ISNUMBER(N12),N12=INT(N12),N12&gt;=0,LEN(N12)&lt;=12,
        ISNUMBER(O12),O12=INT(O12),O12&gt;=0,LEN(O12)&lt;=12),
    "OK","NG"),
"NG"))),"NG")</f>
        <v>OK</v>
      </c>
      <c r="X12" s="10" t="str">
        <f>IF($R$3=リスト!$B$3, IF(OR($F12="", $G12="", $H12=""), "NG", "OK"),
 IF($R$3=リスト!$B$4, IF(OR($G12="", $H12=""), "NG", "OK"),
 IF($R$3=リスト!$B$5, IF($H12="", "NG", "OK"),
 "-")))</f>
        <v>OK</v>
      </c>
      <c r="Y12" s="10" t="str">
        <f>IF(I12="", "NG", "OK")</f>
        <v>OK</v>
      </c>
      <c r="Z12" s="10" t="str">
        <f>IF(J12="", "NG", "OK")</f>
        <v>OK</v>
      </c>
      <c r="AA12" s="10" t="str">
        <f>IF($R$5=リスト!$J$3, IF(COUNTA($K12:$M12)&lt;3, "NG", "OK"),
 IF($R$5=リスト!$J$4, IF(COUNTA($K12:$N12)&lt;4, "NG", "OK"),
 IF($R$5=リスト!$J$5, IF(COUNTA($K12:$O12)&lt;5, "NG", "OK"),
 "NG")))</f>
        <v>OK</v>
      </c>
      <c r="AB12" s="10" t="s">
        <v>225</v>
      </c>
    </row>
    <row r="13" spans="1:28" ht="46.5" customHeight="1" thickTop="1">
      <c r="C13" s="145"/>
      <c r="D13" s="149" t="s">
        <v>238</v>
      </c>
      <c r="E13" s="149"/>
      <c r="F13" s="178"/>
      <c r="G13" s="138"/>
      <c r="H13" s="139"/>
      <c r="I13" s="139"/>
      <c r="J13" s="528">
        <v>4000000</v>
      </c>
      <c r="K13" s="529">
        <v>6000000</v>
      </c>
      <c r="L13" s="529">
        <v>8500000</v>
      </c>
      <c r="M13" s="529">
        <v>10800000</v>
      </c>
      <c r="N13" s="529"/>
      <c r="O13" s="530"/>
      <c r="Q13" s="199" t="s">
        <v>239</v>
      </c>
      <c r="R13" s="521" t="str">
        <f>IF(OR(R5="", R6=""), "", IF(R6=リスト!I4, "-",
IF(CHOOSE(MATCH(R5, {"3年間","4年間","5年間"}, 0), M54, N54, O54) &gt;= 6,
  "OK", "NG"
)))</f>
        <v>-</v>
      </c>
      <c r="T13" s="10" t="s">
        <v>225</v>
      </c>
      <c r="U13" s="10" t="s">
        <v>36</v>
      </c>
      <c r="V13" s="10" t="str">
        <f t="shared" si="1"/>
        <v>OK</v>
      </c>
      <c r="W13" s="10" t="str">
        <f>IFERROR(IF($R$5=リスト!$J$3,
 IF(AND(ISNUMBER(K13),K13=INT(K13),K13&gt;=0,LEN(K13)&lt;=12,
        ISNUMBER(L13),L13=INT(L13),L13&gt;=0,LEN(L13)&lt;=12,
        ISNUMBER(M13),M13=INT(M13),M13&gt;=0,LEN(M13)&lt;=12),
    "OK","NG"),
 IF($R$5=リスト!$J$4,
 IF(AND(ISNUMBER(K13),K13=INT(K13),K13&gt;=0,LEN(K13)&lt;=12,
        ISNUMBER(L13),L13=INT(L13),L13&gt;=0,LEN(L13)&lt;=12,
        ISNUMBER(M13),M13=INT(M13),M13&gt;=0,LEN(M13)&lt;=12,
        ISNUMBER(N13),N13=INT(N13),N13&gt;=0,LEN(N13)&lt;=12),
    "OK","NG"),
 IF($R$5=リスト!$J$5,
 IF(AND(ISNUMBER(K13),K13=INT(K13),K13&gt;=0,LEN(K13)&lt;=12,
        ISNUMBER(L13),L13=INT(L13),L13&gt;=0,LEN(L13)&lt;=12,
        ISNUMBER(M13),M13=INT(M13),M13&gt;=0,LEN(M13)&lt;=12,
        ISNUMBER(N13),N13=INT(N13),N13&gt;=0,LEN(N13)&lt;=12,
        ISNUMBER(O13),O13=INT(O13),O13&gt;=0,LEN(O13)&lt;=12),
    "OK","NG"),
"NG"))),"NG")</f>
        <v>OK</v>
      </c>
      <c r="X13" s="10" t="s">
        <v>225</v>
      </c>
      <c r="Y13" s="10" t="s">
        <v>225</v>
      </c>
      <c r="Z13" s="10" t="str">
        <f t="shared" si="2"/>
        <v>OK</v>
      </c>
      <c r="AA13" s="10" t="str">
        <f>IF($R$5=リスト!$J$3, IF(COUNTA($K13:$M13)&lt;3, "NG", "OK"),
 IF($R$5=リスト!$J$4, IF(COUNTA($K13:$N13)&lt;4, "NG", "OK"),
 IF($R$5=リスト!$J$5, IF(COUNTA($K13:$O13)&lt;5, "NG", "OK"),
 "NG")))</f>
        <v>OK</v>
      </c>
      <c r="AB13" s="10" t="s">
        <v>225</v>
      </c>
    </row>
    <row r="14" spans="1:28" ht="46.5" customHeight="1" thickBot="1">
      <c r="C14" s="145"/>
      <c r="D14" s="149"/>
      <c r="E14" s="149" t="s">
        <v>240</v>
      </c>
      <c r="F14" s="179"/>
      <c r="G14" s="140"/>
      <c r="H14" s="141"/>
      <c r="I14" s="139"/>
      <c r="J14" s="513">
        <v>500000</v>
      </c>
      <c r="K14" s="514">
        <v>950000</v>
      </c>
      <c r="L14" s="514">
        <v>950000</v>
      </c>
      <c r="M14" s="514">
        <v>950000</v>
      </c>
      <c r="N14" s="514"/>
      <c r="O14" s="515"/>
      <c r="T14" s="10" t="s">
        <v>225</v>
      </c>
      <c r="U14" s="10" t="s">
        <v>225</v>
      </c>
      <c r="V14" s="10" t="str">
        <f>IFERROR(IF(AND(
  ISNUMBER(J14),J14=INT(J14),J14&gt;=0,LEN(J14)&lt;=12),
 "OK","NG"),"NG"
)</f>
        <v>OK</v>
      </c>
      <c r="W14" s="10" t="str">
        <f>IFERROR(IF($R$5=リスト!$J$3,
 IF(AND(ISNUMBER(K14),K14=INT(K14),K14&gt;=0,LEN(K14)&lt;=12,
        ISNUMBER(L14),L14=INT(L14),L14&gt;=0,LEN(L14)&lt;=12,
        ISNUMBER(M14),M14=INT(M14),M14&gt;=0,LEN(M14)&lt;=12),
    "OK","NG"),
 IF($R$5=リスト!$J$4,
 IF(AND(ISNUMBER(K14),K14=INT(K14),K14&gt;=0,LEN(K14)&lt;=12,
        ISNUMBER(L14),L14=INT(L14),L14&gt;=0,LEN(L14)&lt;=12,
        ISNUMBER(M14),M14=INT(M14),M14&gt;=0,LEN(M14)&lt;=12,
        ISNUMBER(N14),N14=INT(N14),N14&gt;=0,LEN(N14)&lt;=12),
    "OK","NG"),
 IF($R$5=リスト!$J$5,
 IF(AND(ISNUMBER(K14),K14=INT(K14),K14&gt;=0,LEN(K14)&lt;=12,
        ISNUMBER(L14),L14=INT(L14),L14&gt;=0,LEN(L14)&lt;=12,
        ISNUMBER(M14),M14=INT(M14),M14&gt;=0,LEN(M14)&lt;=12,
        ISNUMBER(N14),N14=INT(N14),N14&gt;=0,LEN(N14)&lt;=12,
        ISNUMBER(O14),O14=INT(O14),O14&gt;=0,LEN(O14)&lt;=12),
    "OK","NG"),
"NG"))),"NG")</f>
        <v>OK</v>
      </c>
      <c r="X14" s="10" t="s">
        <v>225</v>
      </c>
      <c r="Y14" s="10" t="s">
        <v>225</v>
      </c>
      <c r="Z14" s="10" t="str">
        <f>IF($J14="", "NG", "OK")</f>
        <v>OK</v>
      </c>
      <c r="AA14" s="10" t="str">
        <f>IF($R$5=リスト!$J$3, IF(COUNTA($K14:$M14)&lt;3, "NG", "OK"),
 IF($R$5=リスト!$J$4, IF(COUNTA($K14:$N14)&lt;4, "NG", "OK"),
 IF($R$5=リスト!$J$5, IF(COUNTA($K14:$O14)&lt;5, "NG", "OK"),
 "NG")))</f>
        <v>OK</v>
      </c>
      <c r="AB14" s="10" t="s">
        <v>225</v>
      </c>
    </row>
    <row r="15" spans="1:28" ht="46.5" customHeight="1" thickTop="1">
      <c r="C15" s="145" t="s">
        <v>241</v>
      </c>
      <c r="D15" s="147"/>
      <c r="E15" s="147"/>
      <c r="F15" s="180">
        <f t="shared" ref="F15:O15" si="6">F5-F8</f>
        <v>73000000</v>
      </c>
      <c r="G15" s="133">
        <f t="shared" si="6"/>
        <v>75300000</v>
      </c>
      <c r="H15" s="133">
        <f t="shared" si="6"/>
        <v>77500000</v>
      </c>
      <c r="I15" s="133">
        <f t="shared" si="6"/>
        <v>79000000</v>
      </c>
      <c r="J15" s="184">
        <f t="shared" si="6"/>
        <v>80500000</v>
      </c>
      <c r="K15" s="184">
        <f t="shared" si="6"/>
        <v>83000000</v>
      </c>
      <c r="L15" s="184">
        <f t="shared" si="6"/>
        <v>86500000</v>
      </c>
      <c r="M15" s="184">
        <f>M5-M8</f>
        <v>90200000</v>
      </c>
      <c r="N15" s="184">
        <f t="shared" si="6"/>
        <v>0</v>
      </c>
      <c r="O15" s="184">
        <f t="shared" si="6"/>
        <v>0</v>
      </c>
      <c r="Q15" s="88" t="s">
        <v>242</v>
      </c>
      <c r="R15" s="531">
        <f>IF($R$5="","",
   IF($R$5=リスト!$J$3, M44,
   IF($R$5=リスト!$J$4, N44,
   IF($R$5=リスト!$J$5, O44,
 ""))))</f>
        <v>5</v>
      </c>
      <c r="T15" s="10" t="str">
        <f>IF($R$3=リスト!$B$3,
 IFERROR(IF(AND(
  ISNUMBER(F15), F15=INT(F15), LEN(ABS(F15))&lt;=12,
  ISNUMBER(G15), G15=INT(G15), LEN(ABS(G15))&lt;=12,
  ISNUMBER(H15), H15=INT(H15), LEN(ABS(H15))&lt;=12),
  "OK","NG"),"NG"),
 IF($R$3=リスト!$B$4,
 IFERROR(IF(AND(
  ISNUMBER(G15), G15=INT(G15), LEN(ABS(G15))&lt;=12,
  ISNUMBER(H15), H15=INT(H15), LEN(ABS(H15))&lt;=12),
  "OK","NG"),"NG"),
 IF($R$3=リスト!$B$5,
 IFERROR(IF(AND(
  ISNUMBER(H15), H15=INT(H15), LEN(ABS(H15))&lt;=12),
  "OK","NG"),"NG"),
 "-")))</f>
        <v>OK</v>
      </c>
      <c r="U15" s="10" t="str">
        <f t="shared" ref="U15:V16" si="7">IFERROR(IF(AND(
  ISNUMBER(I15),I15=INT(I15),LEN(ABS(I15))&lt;=12),
 "OK","NG"),"NG"
)</f>
        <v>OK</v>
      </c>
      <c r="V15" s="10" t="str">
        <f t="shared" si="7"/>
        <v>OK</v>
      </c>
      <c r="W15" s="10" t="str">
        <f>IFERROR(IF($R$5=リスト!$J$3,
 IF(AND(ISNUMBER(K15),K15=INT(K15),LEN(ABS(K15))&lt;=12,
        ISNUMBER(L15),L15=INT(L15),LEN(ABS(L15))&lt;=12,
        ISNUMBER(M15),M15=INT(M15),LEN(ABS(M15))&lt;=12),
    "OK","NG"),
 IF($R$5=リスト!$J$4,
 IF(AND(ISNUMBER(K15),K15=INT(K15),LEN(ABS(K15))&lt;=12,
        ISNUMBER(L15),L15=INT(L15),LEN(ABS(L15))&lt;=12,
        ISNUMBER(M15),M15=INT(M15),LEN(ABS(M15))&lt;=12,
        ISNUMBER(N15),N15=INT(N15),LEN(ABS(N15))&lt;=12),
    "OK","NG"),
 IF($R$5=リスト!$J$5,
 IF(AND(ISNUMBER(K15),K15=INT(K15),LEN(ABS(K15))&lt;=12,
        ISNUMBER(L15),L15=INT(L15),LEN(ABS(L15))&lt;=12,
        ISNUMBER(M15),M15=INT(M15),LEN(ABS(M15))&lt;=12,
        ISNUMBER(N15),N15=INT(N15),LEN(ABS(N15))&lt;=12,
        ISNUMBER(O15),O15=INT(O15),LEN(ABS(O15))&lt;=12),
    "OK","NG"),
"NG"))),"NG")</f>
        <v>OK</v>
      </c>
      <c r="X15" s="10" t="s">
        <v>36</v>
      </c>
      <c r="Y15" s="10" t="s">
        <v>225</v>
      </c>
      <c r="Z15" s="10" t="s">
        <v>225</v>
      </c>
      <c r="AA15" s="10" t="s">
        <v>225</v>
      </c>
      <c r="AB15" s="10" t="s">
        <v>225</v>
      </c>
    </row>
    <row r="16" spans="1:28" ht="46.5" customHeight="1">
      <c r="C16" s="145"/>
      <c r="D16" s="149" t="s">
        <v>243</v>
      </c>
      <c r="E16" s="147"/>
      <c r="F16" s="265"/>
      <c r="G16" s="265"/>
      <c r="H16" s="265"/>
      <c r="I16" s="265"/>
      <c r="J16" s="135">
        <f t="shared" ref="J16:O16" si="8">J7-J13</f>
        <v>1000000</v>
      </c>
      <c r="K16" s="135">
        <f t="shared" si="8"/>
        <v>4000000</v>
      </c>
      <c r="L16" s="135">
        <f t="shared" si="8"/>
        <v>5500000</v>
      </c>
      <c r="M16" s="135">
        <f t="shared" si="8"/>
        <v>7200000</v>
      </c>
      <c r="N16" s="135">
        <f t="shared" si="8"/>
        <v>0</v>
      </c>
      <c r="O16" s="135">
        <f t="shared" si="8"/>
        <v>0</v>
      </c>
      <c r="Q16" s="88" t="s">
        <v>244</v>
      </c>
      <c r="R16" s="531">
        <f>IF($R$3=リスト!$B$6,"-",
 IF(AND($R$3=リスト!$B$5,COUNTIF(リスト!$C$4:$C$14,$R$4)&gt;0),"-",
 IFERROR(ROUNDDOWN((($J$53/$H$53)^(1/ROUND(((YEAR($J$3)-YEAR($H$3))*12+MONTH($J$3)-MONTH($H$3))/12,0))-1)*100,1),"-")))</f>
        <v>2.4</v>
      </c>
      <c r="T16" s="10" t="s">
        <v>225</v>
      </c>
      <c r="U16" s="10" t="s">
        <v>225</v>
      </c>
      <c r="V16" s="10" t="str">
        <f t="shared" si="7"/>
        <v>OK</v>
      </c>
      <c r="W16" s="10" t="str">
        <f>IFERROR(IF($R$5=リスト!$J$3,
 IF(AND(ISNUMBER(K16),K16=INT(K16),LEN(ABS(K16))&lt;=12,
        ISNUMBER(L16),L16=INT(L16),LEN(ABS(L16))&lt;=12,
        ISNUMBER(M16),M16=INT(M16),LEN(ABS(M16))&lt;=12),
    "OK","NG"),
 IF($R$5=リスト!$J$4,
 IF(AND(ISNUMBER(K16),K16=INT(K16),LEN(ABS(K16))&lt;=12,
        ISNUMBER(L16),L16=INT(L16),LEN(ABS(L16))&lt;=12,
        ISNUMBER(M16),M16=INT(M16),LEN(ABS(M16))&lt;=12,
        ISNUMBER(N16),N16=INT(N16),LEN(ABS(N16))&lt;=12),
    "OK","NG"),
 IF($R$5=リスト!$J$5,
 IF(AND(ISNUMBER(K16),K16=INT(K16),LEN(ABS(K16))&lt;=12,
        ISNUMBER(L16),L16=INT(L16),LEN(ABS(L16))&lt;=12,
        ISNUMBER(M16),M16=INT(M16),LEN(ABS(M16))&lt;=12,
        ISNUMBER(N16),N16=INT(N16),LEN(ABS(N16))&lt;=12,
        ISNUMBER(O16),O16=INT(O16),LEN(ABS(O16))&lt;=12),
    "OK","NG"),
"NG"))),"NG")</f>
        <v>OK</v>
      </c>
      <c r="X16" s="10" t="s">
        <v>225</v>
      </c>
      <c r="Y16" s="10" t="s">
        <v>225</v>
      </c>
      <c r="Z16" s="10" t="s">
        <v>225</v>
      </c>
      <c r="AA16" s="10" t="s">
        <v>225</v>
      </c>
      <c r="AB16" s="10" t="s">
        <v>225</v>
      </c>
    </row>
    <row r="17" spans="3:28" ht="46.5" customHeight="1" thickBot="1">
      <c r="C17" s="145" t="s">
        <v>245</v>
      </c>
      <c r="D17" s="147"/>
      <c r="E17" s="147"/>
      <c r="F17" s="352">
        <f t="shared" ref="F17:O17" si="9">F22+F24</f>
        <v>64000000</v>
      </c>
      <c r="G17" s="352">
        <f t="shared" si="9"/>
        <v>65500000</v>
      </c>
      <c r="H17" s="352">
        <f t="shared" si="9"/>
        <v>67000000</v>
      </c>
      <c r="I17" s="352">
        <f t="shared" si="9"/>
        <v>68300000</v>
      </c>
      <c r="J17" s="352">
        <f t="shared" si="9"/>
        <v>71500000</v>
      </c>
      <c r="K17" s="352">
        <f t="shared" si="9"/>
        <v>72500000</v>
      </c>
      <c r="L17" s="352">
        <f t="shared" si="9"/>
        <v>73275000</v>
      </c>
      <c r="M17" s="352">
        <f t="shared" si="9"/>
        <v>74200000</v>
      </c>
      <c r="N17" s="352">
        <f t="shared" si="9"/>
        <v>0</v>
      </c>
      <c r="O17" s="352">
        <f t="shared" si="9"/>
        <v>0</v>
      </c>
      <c r="Q17" s="89" t="s">
        <v>246</v>
      </c>
      <c r="R17" s="531">
        <f>IF($R$5="", "",
 IF($R$5=リスト!$J$3, M54,
 IF($R$5=リスト!$J$4, N54,
 IF($R$5=リスト!$J$5, O54,
 ""
))))</f>
        <v>4</v>
      </c>
      <c r="T17" s="10" t="str">
        <f>IF($R$3=リスト!$B$3,
 IFERROR(IF(AND(
  ISNUMBER(F17), F17=INT(F17), F17&gt;=0, LEN(F17)&lt;=12,
  ISNUMBER(G17), G17=INT(G17), G17&gt;=0, LEN(G17)&lt;=12,
  ISNUMBER(H17), H17=INT(H17), H17&gt;=0, LEN(H17)&lt;=12),
  "OK","NG"),"NG"),
 IF($R$3=リスト!$B$4,
 IFERROR(IF(AND(
  ISNUMBER(G17), G17=INT(G17), G17&gt;=0, LEN(G17)&lt;=12,
  ISNUMBER(H17), H17=INT(H17), H17&gt;=0, LEN(H17)&lt;=12),
  "OK","NG"),"NG"),
 IF($R$3=リスト!$B$5,
 IFERROR(IF(AND(
  ISNUMBER(H17), H17=INT(H17), H17&gt;=0, LEN(H17)&lt;=12),
  "OK","NG"),"NG"),
 "-")))</f>
        <v>OK</v>
      </c>
      <c r="U17" s="10" t="str">
        <f t="shared" ref="U17:V20" si="10">IFERROR(IF(AND(
  ISNUMBER(I17),I17=INT(I17),I17&gt;=0,LEN(I17)&lt;=12),
 "OK","NG"),"NG"
)</f>
        <v>OK</v>
      </c>
      <c r="V17" s="10" t="str">
        <f t="shared" si="10"/>
        <v>OK</v>
      </c>
      <c r="W17" s="10" t="str">
        <f>IFERROR(IF($R$5=リスト!$J$3,
 IF(AND(ISNUMBER(K17),K17=INT(K17),K17&gt;=0,LEN(K17)&lt;=12,
        ISNUMBER(L17),L17=INT(L17),L17&gt;=0,LEN(L17)&lt;=12,
        ISNUMBER(M17),M17=INT(M17),M17&gt;=0,LEN(M17)&lt;=12),
    "OK","NG"),
 IF($R$5=リスト!$J$4,
 IF(AND(ISNUMBER(K17),K17=INT(K17),K17&gt;=0,LEN(K17)&lt;=12,
        ISNUMBER(L17),L17=INT(L17),L17&gt;=0,LEN(L17)&lt;=12,
        ISNUMBER(M17),M17=INT(M17),M17&gt;=0,LEN(M17)&lt;=12,
        ISNUMBER(N17),N17=INT(N17),N17&gt;=0,LEN(N17)&lt;=12),
    "OK","NG"),
 IF($R$5=リスト!$J$5,
 IF(AND(ISNUMBER(K17),K17=INT(K17),K17&gt;=0,LEN(K17)&lt;=12,
        ISNUMBER(L17),L17=INT(L17),L17&gt;=0,LEN(L17)&lt;=12,
        ISNUMBER(M17),M17=INT(M17),M17&gt;=0,LEN(M17)&lt;=12,
        ISNUMBER(N17),N17=INT(N17),N17&gt;=0,LEN(N17)&lt;=12,
        ISNUMBER(O17),O17=INT(O17),O17&gt;=0,LEN(O17)&lt;=12),
    "OK","NG"),
"NG"))),"NG")</f>
        <v>OK</v>
      </c>
      <c r="X17" s="10" t="s">
        <v>225</v>
      </c>
      <c r="Y17" s="10" t="s">
        <v>225</v>
      </c>
      <c r="Z17" s="10" t="s">
        <v>225</v>
      </c>
      <c r="AA17" s="10" t="s">
        <v>225</v>
      </c>
      <c r="AB17" s="10" t="s">
        <v>225</v>
      </c>
    </row>
    <row r="18" spans="3:28" ht="46.5" customHeight="1" thickTop="1" thickBot="1">
      <c r="C18" s="145"/>
      <c r="D18" s="149" t="s">
        <v>247</v>
      </c>
      <c r="E18" s="147"/>
      <c r="F18" s="532">
        <v>22000000</v>
      </c>
      <c r="G18" s="533">
        <v>22700000</v>
      </c>
      <c r="H18" s="533">
        <v>22800000</v>
      </c>
      <c r="I18" s="533">
        <v>23300000</v>
      </c>
      <c r="J18" s="533">
        <v>24000000</v>
      </c>
      <c r="K18" s="533">
        <v>24300000</v>
      </c>
      <c r="L18" s="533">
        <v>25000000</v>
      </c>
      <c r="M18" s="533">
        <v>25800000</v>
      </c>
      <c r="N18" s="533"/>
      <c r="O18" s="534"/>
      <c r="Q18" s="323" t="s">
        <v>352</v>
      </c>
      <c r="R18" s="154">
        <f>IF(R5=リスト!$J$3, ROUNDDOWN(SUM(K7:M7)/3, 0),
 IF(R5=リスト!$J$4, ROUNDDOWN(SUM(K7:N7)/4, 0),
 IF(R5=リスト!$J$5, ROUNDDOWN(SUM(K7:O7)/5, 0),
 "")))</f>
        <v>14000000</v>
      </c>
      <c r="T18" s="10" t="str">
        <f>IF($R$3=リスト!$B$3,
 IFERROR(IF(AND(
  ISNUMBER(F18), F18=INT(F18), F18&gt;=0, LEN(F18)&lt;=12,
  ISNUMBER(G18), G18=INT(G18), G18&gt;=0, LEN(G18)&lt;=12,
  ISNUMBER(H18), H18=INT(H18), H18&gt;=0, LEN(H18)&lt;=12),
  "OK","NG"),"NG"),
 IF($R$3=リスト!$B$4,
 IFERROR(IF(AND(
  ISNUMBER(G18), G18=INT(G18), G18&gt;=0, LEN(G18)&lt;=12,
  ISNUMBER(H18), H18=INT(H18), H18&gt;=0, LEN(H18)&lt;=12),
  "OK","NG"),"NG"),
 IF($R$3=リスト!$B$5,
 IFERROR(IF(AND(
  ISNUMBER(H18), H18=INT(H18), H18&gt;=0, LEN(H18)&lt;=12),
  "OK","NG"),"NG"),
 "-")))</f>
        <v>OK</v>
      </c>
      <c r="U18" s="10" t="str">
        <f t="shared" si="10"/>
        <v>OK</v>
      </c>
      <c r="V18" s="10" t="str">
        <f t="shared" si="10"/>
        <v>OK</v>
      </c>
      <c r="W18" s="10" t="str">
        <f>IFERROR(IF($R$5=リスト!$J$3,
 IF(AND(ISNUMBER(K18),K18=INT(K18),K18&gt;=0,LEN(K18)&lt;=12,
        ISNUMBER(L18),L18=INT(L18),L18&gt;=0,LEN(L18)&lt;=12,
        ISNUMBER(M18),M18=INT(M18),M18&gt;=0,LEN(M18)&lt;=12),
    "OK","NG"),
 IF($R$5=リスト!$J$4,
 IF(AND(ISNUMBER(K18),K18=INT(K18),K18&gt;=0,LEN(K18)&lt;=12,
        ISNUMBER(L18),L18=INT(L18),L18&gt;=0,LEN(L18)&lt;=12,
        ISNUMBER(M18),M18=INT(M18),M18&gt;=0,LEN(M18)&lt;=12,
        ISNUMBER(N18),N18=INT(N18),N18&gt;=0,LEN(N18)&lt;=12),
    "OK","NG"),
 IF($R$5=リスト!$J$5,
 IF(AND(ISNUMBER(K18),K18=INT(K18),K18&gt;=0,LEN(K18)&lt;=12,
        ISNUMBER(L18),L18=INT(L18),L18&gt;=0,LEN(L18)&lt;=12,
        ISNUMBER(M18),M18=INT(M18),M18&gt;=0,LEN(M18)&lt;=12,
        ISNUMBER(N18),N18=INT(N18),N18&gt;=0,LEN(N18)&lt;=12,
        ISNUMBER(O18),O18=INT(O18),O18&gt;=0,LEN(O18)&lt;=12),
    "OK","NG"),
"NG"))),"NG")</f>
        <v>OK</v>
      </c>
      <c r="X18" s="10" t="str">
        <f>IF($R$3=リスト!$B$3, IF(OR($F18="", $G18="", $H18=""), "NG", "OK"),
 IF($R$3=リスト!$B$4, IF(OR($G18="", $H18=""), "NG", "OK"),
 IF($R$3=リスト!$B$5, IF($H18="", "NG", "OK"),
 "-")))</f>
        <v>OK</v>
      </c>
      <c r="Y18" s="10" t="str">
        <f>IF(I18="", "NG", "OK")</f>
        <v>OK</v>
      </c>
      <c r="Z18" s="10" t="str">
        <f>IF(J18="", "NG", "OK")</f>
        <v>OK</v>
      </c>
      <c r="AA18" s="10" t="str">
        <f>IF($R$5=リスト!$J$3, IF(COUNTA($K18:$M18)&lt;3, "NG", "OK"),
 IF($R$5=リスト!$J$4, IF(COUNTA($K18:$N18)&lt;4, "NG", "OK"),
 IF($R$5=リスト!$J$5, IF(COUNTA($K18:$O18)&lt;5, "NG", "OK"),
 "NG")))</f>
        <v>OK</v>
      </c>
      <c r="AB18" s="10" t="s">
        <v>225</v>
      </c>
    </row>
    <row r="19" spans="3:28" ht="46.5" customHeight="1" thickTop="1" thickBot="1">
      <c r="C19" s="145"/>
      <c r="D19" s="149" t="s">
        <v>233</v>
      </c>
      <c r="E19" s="149"/>
      <c r="F19" s="135">
        <f t="shared" ref="F19:O19" si="11">F23+F25</f>
        <v>3000000</v>
      </c>
      <c r="G19" s="135">
        <f t="shared" si="11"/>
        <v>3000000</v>
      </c>
      <c r="H19" s="135">
        <f t="shared" si="11"/>
        <v>3000000</v>
      </c>
      <c r="I19" s="135">
        <f t="shared" si="11"/>
        <v>3000000</v>
      </c>
      <c r="J19" s="135">
        <f t="shared" si="11"/>
        <v>3200000</v>
      </c>
      <c r="K19" s="135">
        <f t="shared" si="11"/>
        <v>3500000</v>
      </c>
      <c r="L19" s="135">
        <f t="shared" si="11"/>
        <v>3550000</v>
      </c>
      <c r="M19" s="135">
        <f t="shared" si="11"/>
        <v>3600000</v>
      </c>
      <c r="N19" s="135">
        <f t="shared" si="11"/>
        <v>0</v>
      </c>
      <c r="O19" s="135">
        <f t="shared" si="11"/>
        <v>0</v>
      </c>
      <c r="T19" s="10" t="str">
        <f>IF($R$3=リスト!$B$3,
 IFERROR(IF(AND(
  ISNUMBER(F19), F19=INT(F19), F19&gt;=0, LEN(F19)&lt;=12,
  ISNUMBER(G19), G19=INT(G19), G19&gt;=0, LEN(G19)&lt;=12,
  ISNUMBER(H19), H19=INT(H19), H19&gt;=0, LEN(H19)&lt;=12),
  "OK","NG"),"NG"),
 IF($R$3=リスト!$B$4,
 IFERROR(IF(AND(
  ISNUMBER(G19), G19=INT(G19), G19&gt;=0, LEN(G19)&lt;=12,
  ISNUMBER(H19), H19=INT(H19), H19&gt;=0, LEN(H19)&lt;=12),
  "OK","NG"),"NG"),
 IF($R$3=リスト!$B$5,
 IFERROR(IF(AND(
  ISNUMBER(H19), H19=INT(H19), H19&gt;=0, LEN(H19)&lt;=12),
  "OK","NG"),"NG"),
 "-")))</f>
        <v>OK</v>
      </c>
      <c r="U19" s="10" t="str">
        <f t="shared" si="10"/>
        <v>OK</v>
      </c>
      <c r="V19" s="10" t="str">
        <f t="shared" si="10"/>
        <v>OK</v>
      </c>
      <c r="W19" s="10" t="str">
        <f>IFERROR(IF($R$5=リスト!$J$3,
 IF(AND(ISNUMBER(K19),K19=INT(K19),K19&gt;=0,LEN(K19)&lt;=12,
        ISNUMBER(L19),L19=INT(L19),L19&gt;=0,LEN(L19)&lt;=12,
        ISNUMBER(M19),M19=INT(M19),M19&gt;=0,LEN(M19)&lt;=12),
    "OK","NG"),
 IF($R$5=リスト!$J$4,
 IF(AND(ISNUMBER(K19),K19=INT(K19),K19&gt;=0,LEN(K19)&lt;=12,
        ISNUMBER(L19),L19=INT(L19),L19&gt;=0,LEN(L19)&lt;=12,
        ISNUMBER(M19),M19=INT(M19),M19&gt;=0,LEN(M19)&lt;=12,
        ISNUMBER(N19),N19=INT(N19),N19&gt;=0,LEN(N19)&lt;=12),
    "OK","NG"),
 IF($R$5=リスト!$J$5,
 IF(AND(ISNUMBER(K19),K19=INT(K19),K19&gt;=0,LEN(K19)&lt;=12,
        ISNUMBER(L19),L19=INT(L19),L19&gt;=0,LEN(L19)&lt;=12,
        ISNUMBER(M19),M19=INT(M19),M19&gt;=0,LEN(M19)&lt;=12,
        ISNUMBER(N19),N19=INT(N19),N19&gt;=0,LEN(N19)&lt;=12,
        ISNUMBER(O19),O19=INT(O19),O19&gt;=0,LEN(O19)&lt;=12),
    "OK","NG"),
"NG"))),"NG")</f>
        <v>OK</v>
      </c>
      <c r="X19" s="10" t="s">
        <v>225</v>
      </c>
      <c r="Y19" s="10" t="s">
        <v>225</v>
      </c>
      <c r="Z19" s="10" t="s">
        <v>225</v>
      </c>
      <c r="AA19" s="10" t="s">
        <v>225</v>
      </c>
      <c r="AB19" s="10" t="s">
        <v>225</v>
      </c>
    </row>
    <row r="20" spans="3:28" ht="46.5" customHeight="1" thickTop="1" thickBot="1">
      <c r="C20" s="145"/>
      <c r="D20" s="149" t="s">
        <v>249</v>
      </c>
      <c r="E20" s="149"/>
      <c r="F20" s="296">
        <v>3000000</v>
      </c>
      <c r="G20" s="508">
        <v>3500000</v>
      </c>
      <c r="H20" s="200">
        <v>4000000</v>
      </c>
      <c r="I20" s="535">
        <v>5000000</v>
      </c>
      <c r="J20" s="508">
        <v>6000000</v>
      </c>
      <c r="K20" s="508">
        <v>6500000</v>
      </c>
      <c r="L20" s="508">
        <v>7000000</v>
      </c>
      <c r="M20" s="508">
        <v>7500000</v>
      </c>
      <c r="N20" s="508"/>
      <c r="O20" s="536"/>
      <c r="T20" s="10" t="str">
        <f>IF($R$3=リスト!$B$3,
 IFERROR(IF(AND(
  ISNUMBER(F20), F20=INT(F20), F20&gt;=0, LEN(F20)&lt;=12,
  ISNUMBER(G20), G20=INT(G20), G20&gt;=0, LEN(G20)&lt;=12,
  ISNUMBER(H20), H20=INT(H20), H20&gt;=0, LEN(H20)&lt;=12),
  "OK","NG"),"NG"),
 IF($R$3=リスト!$B$4,
 IFERROR(IF(AND(
  ISNUMBER(G20), G20=INT(G20), G20&gt;=0, LEN(G20)&lt;=12,
  ISNUMBER(H20), H20=INT(H20), H20&gt;=0, LEN(H20)&lt;=12),
  "OK","NG"),"NG"),
 IF($R$3=リスト!$B$5,
 IFERROR(IF(AND(
  ISNUMBER(H20), H20=INT(H20), H20&gt;=0, LEN(H20)&lt;=12),
  "OK","NG"),"NG"),
 "-")))</f>
        <v>OK</v>
      </c>
      <c r="U20" s="10" t="str">
        <f>IFERROR(IF(AND(
  ISNUMBER(I20),I20=INT(I20),I20&gt;=0,LEN(I20)&lt;=12),
 "OK","NG"),"NG"
)</f>
        <v>OK</v>
      </c>
      <c r="V20" s="10" t="str">
        <f t="shared" si="10"/>
        <v>OK</v>
      </c>
      <c r="W20" s="10" t="str">
        <f>IFERROR(IF($R$5=リスト!$J$3,
 IF(AND(ISNUMBER(K20),K20=INT(K20),K20&gt;=0,LEN(K20)&lt;=12,
        ISNUMBER(L20),L20=INT(L20),L20&gt;=0,LEN(L20)&lt;=12,
        ISNUMBER(M20),M20=INT(M20),M20&gt;=0,LEN(M20)&lt;=12),
    "OK","NG"),
 IF($R$5=リスト!$J$4,
 IF(AND(ISNUMBER(K20),K20=INT(K20),K20&gt;=0,LEN(K20)&lt;=12,
        ISNUMBER(L20),L20=INT(L20),L20&gt;=0,LEN(L20)&lt;=12,
        ISNUMBER(M20),M20=INT(M20),M20&gt;=0,LEN(M20)&lt;=12,
        ISNUMBER(N20),N20=INT(N20),N20&gt;=0,LEN(N20)&lt;=12),
    "OK","NG"),
 IF($R$5=リスト!$J$5,
 IF(AND(ISNUMBER(K20),K20=INT(K20),K20&gt;=0,LEN(K20)&lt;=12,
        ISNUMBER(L20),L20=INT(L20),L20&gt;=0,LEN(L20)&lt;=12,
        ISNUMBER(M20),M20=INT(M20),M20&gt;=0,LEN(M20)&lt;=12,
        ISNUMBER(N20),N20=INT(N20),N20&gt;=0,LEN(N20)&lt;=12,
        ISNUMBER(O20),O20=INT(O20),O20&gt;=0,LEN(O20)&lt;=12),
    "OK","NG"),
"NG"))),"NG")</f>
        <v>OK</v>
      </c>
      <c r="X20" s="10" t="str">
        <f>IF($R$3=リスト!$B$3, IF(OR($F20="", $G20="", $H20=""), "NG", "OK"),
 IF($R$3=リスト!$B$4, IF(OR($G20="", $H20=""), "NG", "OK"),
 IF($R$3=リスト!$B$5, IF($H20="", "NG", "OK"),
 "-")))</f>
        <v>OK</v>
      </c>
      <c r="Y20" s="10" t="str">
        <f t="shared" ref="Y20:Z20" si="12">IF(I20="", "NG", "OK")</f>
        <v>OK</v>
      </c>
      <c r="Z20" s="10" t="str">
        <f t="shared" si="12"/>
        <v>OK</v>
      </c>
      <c r="AA20" s="10" t="str">
        <f>IF($R$5=リスト!$J$3, IF(COUNTA($K20:$M20)&lt;3, "NG", "OK"),
 IF($R$5=リスト!$J$4, IF(COUNTA($K20:$N20)&lt;4, "NG", "OK"),
 IF($R$5=リスト!$J$5, IF(COUNTA($K20:$O20)&lt;5, "NG", "OK"),
 "NG")))</f>
        <v>OK</v>
      </c>
      <c r="AB20" s="10" t="s">
        <v>225</v>
      </c>
    </row>
    <row r="21" spans="3:28" ht="46.5" customHeight="1" thickTop="1" thickBot="1">
      <c r="C21" s="145"/>
      <c r="D21" s="149" t="s">
        <v>250</v>
      </c>
      <c r="E21" s="149"/>
      <c r="F21" s="406" t="s">
        <v>91</v>
      </c>
      <c r="G21" s="407" t="s">
        <v>91</v>
      </c>
      <c r="H21" s="406" t="s">
        <v>91</v>
      </c>
      <c r="I21" s="537"/>
      <c r="J21" s="356"/>
      <c r="K21" s="356"/>
      <c r="L21" s="356"/>
      <c r="M21" s="356"/>
      <c r="N21" s="356"/>
      <c r="O21" s="356"/>
      <c r="T21" s="10" t="s">
        <v>36</v>
      </c>
      <c r="U21" s="10" t="s">
        <v>225</v>
      </c>
      <c r="V21" s="10" t="s">
        <v>225</v>
      </c>
      <c r="W21" s="10" t="s">
        <v>225</v>
      </c>
      <c r="X21" s="10" t="s">
        <v>36</v>
      </c>
      <c r="Y21" s="10" t="s">
        <v>225</v>
      </c>
      <c r="Z21" s="10" t="s">
        <v>225</v>
      </c>
      <c r="AA21" s="10" t="s">
        <v>225</v>
      </c>
      <c r="AB21" s="10" t="s">
        <v>225</v>
      </c>
    </row>
    <row r="22" spans="3:28" ht="46.5" customHeight="1" thickTop="1">
      <c r="C22" s="214"/>
      <c r="D22" s="149" t="s">
        <v>252</v>
      </c>
      <c r="E22" s="149"/>
      <c r="F22" s="197">
        <v>64000000</v>
      </c>
      <c r="G22" s="519">
        <v>65500000</v>
      </c>
      <c r="H22" s="246">
        <v>67000000</v>
      </c>
      <c r="I22" s="246">
        <v>68300000</v>
      </c>
      <c r="J22" s="520">
        <v>69000000</v>
      </c>
      <c r="K22" s="510">
        <v>70300000</v>
      </c>
      <c r="L22" s="167">
        <v>70975000</v>
      </c>
      <c r="M22" s="510">
        <v>71800000</v>
      </c>
      <c r="N22" s="167"/>
      <c r="O22" s="511"/>
      <c r="T22" s="10" t="str">
        <f>IF($R$3=リスト!$B$3,
 IFERROR(IF(AND(
  ISNUMBER(F22), F22=INT(F22), F22&gt;=0, LEN(F22)&lt;=12,
  ISNUMBER(G22), G22=INT(G22), G22&gt;=0, LEN(G22)&lt;=12,
  ISNUMBER(H22), H22=INT(H22), H22&gt;=0, LEN(H22)&lt;=12),
  "OK","NG"),"NG"),
 IF($R$3=リスト!$B$4,
 IFERROR(IF(AND(
  ISNUMBER(G22), G22=INT(G22), G22&gt;=0, LEN(G22)&lt;=12,
  ISNUMBER(H22), H22=INT(H22), H22&gt;=0, LEN(H22)&lt;=12),
  "OK","NG"),"NG"),
 IF($R$3=リスト!$B$5,
 IFERROR(IF(AND(
  ISNUMBER(H22), H22=INT(H22), H22&gt;=0, LEN(H22)&lt;=12),
  "OK","NG"),"NG"),
 "-")))</f>
        <v>OK</v>
      </c>
      <c r="U22" s="10" t="str">
        <f>IFERROR(IF(AND(
  ISNUMBER(I22),I22=INT(I22),I22&gt;=0,LEN(I22)&lt;=12),
 "OK","NG"),"NG"
)</f>
        <v>OK</v>
      </c>
      <c r="V22" s="10" t="str">
        <f>IFERROR(IF(AND(
  ISNUMBER(J22),J22=INT(J22),J22&gt;=0,LEN(J22)&lt;=12),
 "OK","NG"),"NG"
)</f>
        <v>OK</v>
      </c>
      <c r="W22" s="10" t="str">
        <f>IFERROR(IF($R$5=リスト!$J$3,
 IF(AND(ISNUMBER(K22),K22=INT(K22),K22&gt;=0,LEN(K22)&lt;=12,
        ISNUMBER(L22),L22=INT(L22),L22&gt;=0,LEN(L22)&lt;=12,
        ISNUMBER(M22),M22=INT(M22),M22&gt;=0,LEN(M22)&lt;=12),
    "OK","NG"),
 IF($R$5=リスト!$J$4,
 IF(AND(ISNUMBER(K22),K22=INT(K22),K22&gt;=0,LEN(K22)&lt;=12,
        ISNUMBER(L22),L22=INT(L22),L22&gt;=0,LEN(L22)&lt;=12,
        ISNUMBER(M22),M22=INT(M22),M22&gt;=0,LEN(M22)&lt;=12,
        ISNUMBER(N22),N22=INT(N22),N22&gt;=0,LEN(N22)&lt;=12),
    "OK","NG"),
 IF($R$5=リスト!$J$5,
 IF(AND(ISNUMBER(K22),K22=INT(K22),K22&gt;=0,LEN(K22)&lt;=12,
        ISNUMBER(L22),L22=INT(L22),L22&gt;=0,LEN(L22)&lt;=12,
        ISNUMBER(M22),M22=INT(M22),M22&gt;=0,LEN(M22)&lt;=12,
        ISNUMBER(N22),N22=INT(N22),N22&gt;=0,LEN(N22)&lt;=12,
        ISNUMBER(O22),O22=INT(O22),O22&gt;=0,LEN(O22)&lt;=12),
    "OK","NG"),
"NG"))),"NG")</f>
        <v>OK</v>
      </c>
      <c r="X22" s="10" t="str">
        <f>IF($R$3=リスト!$B$3, IF(OR($F22="", $G22="", $H22=""), "NG", "OK"),
 IF($R$3=リスト!$B$4, IF(OR($G22="", $H22=""), "NG", "OK"),
 IF($R$3=リスト!$B$5, IF($H22="", "NG", "OK"),
 "-")))</f>
        <v>OK</v>
      </c>
      <c r="Y22" s="10" t="str">
        <f>IF(I22="", "NG", "OK")</f>
        <v>OK</v>
      </c>
      <c r="Z22" s="10" t="str">
        <f>IF(J22="", "NG", "OK")</f>
        <v>OK</v>
      </c>
      <c r="AA22" s="10" t="str">
        <f>IF($R$5=リスト!$J$3, IF(COUNTA($K22:$M22)&lt;3, "NG", "OK"),
 IF($R$5=リスト!$J$4, IF(COUNTA($K22:$N22)&lt;4, "NG", "OK"),
 IF($R$5=リスト!$J$5, IF(COUNTA($K22:$O22)&lt;5, "NG", "OK"),
 "NG")))</f>
        <v>OK</v>
      </c>
      <c r="AB22" s="10" t="s">
        <v>225</v>
      </c>
    </row>
    <row r="23" spans="3:28" ht="46.5" customHeight="1" thickBot="1">
      <c r="C23" s="214"/>
      <c r="D23" s="149"/>
      <c r="E23" s="149" t="s">
        <v>236</v>
      </c>
      <c r="F23" s="267">
        <v>3000000</v>
      </c>
      <c r="G23" s="522">
        <v>3000000</v>
      </c>
      <c r="H23" s="538">
        <v>3000000</v>
      </c>
      <c r="I23" s="268">
        <v>3000000</v>
      </c>
      <c r="J23" s="523">
        <v>3000000</v>
      </c>
      <c r="K23" s="524">
        <v>3100000</v>
      </c>
      <c r="L23" s="525">
        <v>3150000</v>
      </c>
      <c r="M23" s="524">
        <v>3200000</v>
      </c>
      <c r="N23" s="525"/>
      <c r="O23" s="526"/>
      <c r="T23" s="10" t="str">
        <f>IF($R$3=リスト!$B$3,
 IFERROR(IF(AND(
  ISNUMBER(F23), F23=INT(F23), F23&gt;=0, LEN(F23)&lt;=12,
  ISNUMBER(G23), G23=INT(G23), G23&gt;=0, LEN(G23)&lt;=12,
  ISNUMBER(H23), H23=INT(H23), H23&gt;=0, LEN(H23)&lt;=12),
  "OK","NG"),"NG"),
 IF($R$3=リスト!$B$4,
 IFERROR(IF(AND(
  ISNUMBER(G23), G23=INT(G23), G23&gt;=0, LEN(G23)&lt;=12,
  ISNUMBER(H23), H23=INT(H23), H23&gt;=0, LEN(H23)&lt;=12),
  "OK","NG"),"NG"),
 IF($R$3=リスト!$B$5,
 IFERROR(IF(AND(
  ISNUMBER(H23), H23=INT(H23), H23&gt;=0, LEN(H23)&lt;=12),
  "OK","NG"),"NG"),
 "-")))</f>
        <v>OK</v>
      </c>
      <c r="U23" s="10" t="str">
        <f>IFERROR(IF(AND(
  ISNUMBER(I23),I23=INT(I23),I23&gt;=0,LEN(I23)&lt;=12),
 "OK","NG"),"NG"
)</f>
        <v>OK</v>
      </c>
      <c r="V23" s="10" t="str">
        <f>IFERROR(IF(AND(
  ISNUMBER(J23),J23=INT(J23),J23&gt;=0,LEN(J23)&lt;=12),
 "OK","NG"),"NG"
)</f>
        <v>OK</v>
      </c>
      <c r="W23" s="10" t="str">
        <f>IFERROR(IF($R$5=リスト!$J$3,
 IF(AND(ISNUMBER(K23),K23=INT(K23),K23&gt;=0,LEN(K23)&lt;=12,
        ISNUMBER(L23),L23=INT(L23),L23&gt;=0,LEN(L23)&lt;=12,
        ISNUMBER(M23),M23=INT(M23),M23&gt;=0,LEN(M23)&lt;=12),
    "OK","NG"),
 IF($R$5=リスト!$J$4,
 IF(AND(ISNUMBER(K23),K23=INT(K23),K23&gt;=0,LEN(K23)&lt;=12,
        ISNUMBER(L23),L23=INT(L23),L23&gt;=0,LEN(L23)&lt;=12,
        ISNUMBER(M23),M23=INT(M23),M23&gt;=0,LEN(M23)&lt;=12,
        ISNUMBER(N23),N23=INT(N23),N23&gt;=0,LEN(N23)&lt;=12),
    "OK","NG"),
 IF($R$5=リスト!$J$5,
 IF(AND(ISNUMBER(K23),K23=INT(K23),K23&gt;=0,LEN(K23)&lt;=12,
        ISNUMBER(L23),L23=INT(L23),L23&gt;=0,LEN(L23)&lt;=12,
        ISNUMBER(M23),M23=INT(M23),M23&gt;=0,LEN(M23)&lt;=12,
        ISNUMBER(N23),N23=INT(N23),N23&gt;=0,LEN(N23)&lt;=12,
        ISNUMBER(O23),O23=INT(O23),O23&gt;=0,LEN(O23)&lt;=12),
    "OK","NG"),
"NG"))),"NG")</f>
        <v>OK</v>
      </c>
      <c r="X23" s="10" t="str">
        <f>IF($R$3=リスト!$B$3, IF(OR($F23="", $G23="", $H23=""), "NG", "OK"),
 IF($R$3=リスト!$B$4, IF(OR($G23="", $H23=""), "NG", "OK"),
 IF($R$3=リスト!$B$5, IF($H23="", "NG", "OK"),
 "-")))</f>
        <v>OK</v>
      </c>
      <c r="Y23" s="10" t="str">
        <f>IF(I23="", "NG", "OK")</f>
        <v>OK</v>
      </c>
      <c r="Z23" s="10" t="str">
        <f>IF(J23="", "NG", "OK")</f>
        <v>OK</v>
      </c>
      <c r="AA23" s="10" t="str">
        <f>IF($R$5=リスト!$J$3, IF(COUNTA($K23:$M23)&lt;3, "NG", "OK"),
 IF($R$5=リスト!$J$4, IF(COUNTA($K23:$N23)&lt;4, "NG", "OK"),
 IF($R$5=リスト!$J$5, IF(COUNTA($K23:$O23)&lt;5, "NG", "OK"),
 "NG")))</f>
        <v>OK</v>
      </c>
      <c r="AB23" s="10" t="s">
        <v>225</v>
      </c>
    </row>
    <row r="24" spans="3:28" ht="46.5" customHeight="1" thickTop="1">
      <c r="C24" s="145"/>
      <c r="D24" s="149" t="s">
        <v>253</v>
      </c>
      <c r="E24" s="149"/>
      <c r="F24" s="181"/>
      <c r="G24" s="142"/>
      <c r="H24" s="282"/>
      <c r="I24" s="139"/>
      <c r="J24" s="528">
        <v>2500000</v>
      </c>
      <c r="K24" s="529">
        <v>2200000</v>
      </c>
      <c r="L24" s="529">
        <v>2300000</v>
      </c>
      <c r="M24" s="529">
        <v>2400000</v>
      </c>
      <c r="N24" s="529"/>
      <c r="O24" s="530"/>
      <c r="T24" s="10" t="s">
        <v>225</v>
      </c>
      <c r="U24" s="10" t="s">
        <v>225</v>
      </c>
      <c r="V24" s="10" t="str">
        <f>IFERROR(IF(AND(
  ISNUMBER(J24),J24=INT(J24),J24&gt;=0,LEN(J24)&lt;=12),
 "OK","NG"),"NG"
)</f>
        <v>OK</v>
      </c>
      <c r="W24" s="10" t="str">
        <f>IFERROR(IF($R$5=リスト!$J$3,
 IF(AND(ISNUMBER(K24),K24=INT(K24),K24&gt;=0,LEN(K24)&lt;=12,
        ISNUMBER(L24),L24=INT(L24),L24&gt;=0,LEN(L24)&lt;=12,
        ISNUMBER(M24),M24=INT(M24),M24&gt;=0,LEN(M24)&lt;=12),
    "OK","NG"),
 IF($R$5=リスト!$J$4,
 IF(AND(ISNUMBER(K24),K24=INT(K24),K24&gt;=0,LEN(K24)&lt;=12,
        ISNUMBER(L24),L24=INT(L24),L24&gt;=0,LEN(L24)&lt;=12,
        ISNUMBER(M24),M24=INT(M24),M24&gt;=0,LEN(M24)&lt;=12,
        ISNUMBER(N24),N24=INT(N24),N24&gt;=0,LEN(N24)&lt;=12),
    "OK","NG"),
 IF($R$5=リスト!$J$5,
 IF(AND(ISNUMBER(K24),K24=INT(K24),K24&gt;=0,LEN(K24)&lt;=12,
        ISNUMBER(L24),L24=INT(L24),L24&gt;=0,LEN(L24)&lt;=12,
        ISNUMBER(M24),M24=INT(M24),M24&gt;=0,LEN(M24)&lt;=12,
        ISNUMBER(N24),N24=INT(N24),N24&gt;=0,LEN(N24)&lt;=12,
        ISNUMBER(O24),O24=INT(O24),O24&gt;=0,LEN(O24)&lt;=12),
    "OK","NG"),
"NG"))),"NG")</f>
        <v>OK</v>
      </c>
      <c r="X24" s="10" t="s">
        <v>225</v>
      </c>
      <c r="Y24" s="10" t="s">
        <v>225</v>
      </c>
      <c r="Z24" s="10" t="str">
        <f>IF($J24="", "NG", "OK")</f>
        <v>OK</v>
      </c>
      <c r="AA24" s="10" t="str">
        <f>IF($R$5=リスト!$J$3, IF(COUNTA($K24:$M24)&lt;3, "NG", "OK"),
 IF($R$5=リスト!$J$4, IF(COUNTA($K24:$N24)&lt;4, "NG", "OK"),
 IF($R$5=リスト!$J$5, IF(COUNTA($K24:$O24)&lt;5, "NG", "OK"),
 "NG")))</f>
        <v>OK</v>
      </c>
      <c r="AB24" s="10" t="s">
        <v>225</v>
      </c>
    </row>
    <row r="25" spans="3:28" ht="46.5" customHeight="1" thickBot="1">
      <c r="C25" s="145"/>
      <c r="D25" s="149"/>
      <c r="E25" s="149" t="s">
        <v>240</v>
      </c>
      <c r="F25" s="179"/>
      <c r="G25" s="140"/>
      <c r="H25" s="141"/>
      <c r="I25" s="141"/>
      <c r="J25" s="513">
        <v>200000</v>
      </c>
      <c r="K25" s="514">
        <v>400000</v>
      </c>
      <c r="L25" s="514">
        <v>400000</v>
      </c>
      <c r="M25" s="514">
        <v>400000</v>
      </c>
      <c r="N25" s="514"/>
      <c r="O25" s="515"/>
      <c r="T25" s="10" t="s">
        <v>225</v>
      </c>
      <c r="U25" s="10" t="s">
        <v>225</v>
      </c>
      <c r="V25" s="10" t="str">
        <f>IFERROR(IF(AND(
  ISNUMBER(J25),J25=INT(J25),J25&gt;=0,LEN(J25)&lt;=12),
 "OK","NG"),"NG"
)</f>
        <v>OK</v>
      </c>
      <c r="W25" s="10" t="str">
        <f>IFERROR(IF($R$5=リスト!$J$3,
 IF(AND(ISNUMBER(K25),K25=INT(K25),K25&gt;=0,LEN(K25)&lt;=12,
        ISNUMBER(L25),L25=INT(L25),L25&gt;=0,LEN(L25)&lt;=12,
        ISNUMBER(M25),M25=INT(M25),M25&gt;=0,LEN(M25)&lt;=12),
    "OK","NG"),
 IF($R$5=リスト!$J$4,
 IF(AND(ISNUMBER(K25),K25=INT(K25),K25&gt;=0,LEN(K25)&lt;=12,
        ISNUMBER(L25),L25=INT(L25),L25&gt;=0,LEN(L25)&lt;=12,
        ISNUMBER(M25),M25=INT(M25),M25&gt;=0,LEN(M25)&lt;=12,
        ISNUMBER(N25),N25=INT(N25),N25&gt;=0,LEN(N25)&lt;=12),
    "OK","NG"),
 IF($R$5=リスト!$J$5,
 IF(AND(ISNUMBER(K25),K25=INT(K25),K25&gt;=0,LEN(K25)&lt;=12,
        ISNUMBER(L25),L25=INT(L25),L25&gt;=0,LEN(L25)&lt;=12,
        ISNUMBER(M25),M25=INT(M25),M25&gt;=0,LEN(M25)&lt;=12,
        ISNUMBER(N25),N25=INT(N25),N25&gt;=0,LEN(N25)&lt;=12,
        ISNUMBER(O25),O25=INT(O25),O25&gt;=0,LEN(O25)&lt;=12),
    "OK","NG"),
"NG"))),"NG")</f>
        <v>OK</v>
      </c>
      <c r="X25" s="10" t="s">
        <v>225</v>
      </c>
      <c r="Y25" s="10" t="s">
        <v>225</v>
      </c>
      <c r="Z25" s="10" t="str">
        <f>IF($J25="", "NG", "OK")</f>
        <v>OK</v>
      </c>
      <c r="AA25" s="10" t="str">
        <f>IF($R$5=リスト!$J$3, IF(COUNTA($K25:$M25)&lt;3, "NG", "OK"),
 IF($R$5=リスト!$J$4, IF(COUNTA($K25:$N25)&lt;4, "NG", "OK"),
 IF($R$5=リスト!$J$5, IF(COUNTA($K25:$O25)&lt;5, "NG", "OK"),
 "NG")))</f>
        <v>OK</v>
      </c>
      <c r="AB25" s="10" t="s">
        <v>225</v>
      </c>
    </row>
    <row r="26" spans="3:28" ht="46.5" customHeight="1" thickTop="1">
      <c r="C26" s="317" t="s">
        <v>254</v>
      </c>
      <c r="D26" s="147"/>
      <c r="E26" s="147"/>
      <c r="F26" s="266">
        <f t="shared" ref="F26:O26" si="13">F15-F17</f>
        <v>9000000</v>
      </c>
      <c r="G26" s="184">
        <f t="shared" si="13"/>
        <v>9800000</v>
      </c>
      <c r="H26" s="184">
        <f t="shared" si="13"/>
        <v>10500000</v>
      </c>
      <c r="I26" s="184">
        <f t="shared" si="13"/>
        <v>10700000</v>
      </c>
      <c r="J26" s="184">
        <f t="shared" si="13"/>
        <v>9000000</v>
      </c>
      <c r="K26" s="184">
        <f t="shared" si="13"/>
        <v>10500000</v>
      </c>
      <c r="L26" s="184">
        <f t="shared" si="13"/>
        <v>13225000</v>
      </c>
      <c r="M26" s="184">
        <f t="shared" si="13"/>
        <v>16000000</v>
      </c>
      <c r="N26" s="184">
        <f t="shared" si="13"/>
        <v>0</v>
      </c>
      <c r="O26" s="184">
        <f t="shared" si="13"/>
        <v>0</v>
      </c>
      <c r="T26" s="10" t="str">
        <f>IF($R$3=リスト!$B$3,
 IFERROR(IF(AND(
  ISNUMBER(F26), F26=INT(F26), LEN(ABS(F26))&lt;=12,
  ISNUMBER(G26), G26=INT(G26), LEN(ABS(G26))&lt;=12,
  ISNUMBER(H26), H26=INT(H26), LEN(ABS(H26))&lt;=12),
  "OK","NG"),"NG"),
 IF($R$3=リスト!$B$4,
 IFERROR(IF(AND(
  ISNUMBER(G26), G26=INT(G26), LEN(ABS(G26))&lt;=12,
  ISNUMBER(H26), H26=INT(H26), LEN(ABS(H26))&lt;=12),
  "OK","NG"),"NG"),
 IF($R$3=リスト!$B$5,
 IFERROR(IF(AND(
  ISNUMBER(H26), H26=INT(H26), LEN(ABS(H26))&lt;=12),
  "OK","NG"),"NG"),
 "-")))</f>
        <v>OK</v>
      </c>
      <c r="U26" s="10" t="str">
        <f t="shared" ref="U26:V28" si="14">IFERROR(IF(AND(
  ISNUMBER(I26),I26=INT(I26),LEN(ABS(I26))&lt;=12),
 "OK","NG"),"NG"
)</f>
        <v>OK</v>
      </c>
      <c r="V26" s="10" t="str">
        <f t="shared" si="14"/>
        <v>OK</v>
      </c>
      <c r="W26" s="10" t="str">
        <f>IFERROR(IF($R$5=リスト!$J$3,
 IF(AND(ISNUMBER(K26),K26=INT(K26),LEN(ABS(K26))&lt;=12,
        ISNUMBER(L26),L26=INT(L26),LEN(ABS(L26))&lt;=12,
        ISNUMBER(M26),M26=INT(M26),LEN(ABS(M26))&lt;=12),
    "OK","NG"),
 IF($R$5=リスト!$J$4,
 IF(AND(ISNUMBER(K26),K26=INT(K26),LEN(ABS(K26))&lt;=12,
        ISNUMBER(L26),L26=INT(L26),LEN(ABS(L26))&lt;=12,
        ISNUMBER(M26),M26=INT(M26),LEN(ABS(M26))&lt;=12,
        ISNUMBER(N26),N26=INT(N26),LEN(ABS(N26))&lt;=12),
    "OK","NG"),
 IF($R$5=リスト!$J$5,
 IF(AND(ISNUMBER(K26),K26=INT(K26),LEN(ABS(K26))&lt;=12,
        ISNUMBER(L26),L26=INT(L26),LEN(ABS(L26))&lt;=12,
        ISNUMBER(M26),M26=INT(M26),LEN(ABS(M26))&lt;=12,
        ISNUMBER(N26),N26=INT(N26),LEN(ABS(N26))&lt;=12,
        ISNUMBER(O26),O26=INT(O26),LEN(ABS(O26))&lt;=12),
    "OK","NG"),
"NG"))),"NG")</f>
        <v>OK</v>
      </c>
      <c r="X26" s="10" t="s">
        <v>225</v>
      </c>
      <c r="Y26" s="10" t="s">
        <v>225</v>
      </c>
      <c r="Z26" s="10" t="s">
        <v>225</v>
      </c>
      <c r="AA26" s="10" t="s">
        <v>225</v>
      </c>
      <c r="AB26" s="10" t="s">
        <v>225</v>
      </c>
    </row>
    <row r="27" spans="3:28" ht="46.5" customHeight="1">
      <c r="C27" s="145"/>
      <c r="D27" s="149" t="s">
        <v>255</v>
      </c>
      <c r="E27" s="147"/>
      <c r="F27" s="180">
        <f t="shared" ref="F27:O27" si="15">F6-F11-F22</f>
        <v>9000000</v>
      </c>
      <c r="G27" s="133">
        <f t="shared" si="15"/>
        <v>9800000</v>
      </c>
      <c r="H27" s="133">
        <f t="shared" si="15"/>
        <v>10500000</v>
      </c>
      <c r="I27" s="133">
        <f>I6-I11-I22</f>
        <v>10700000</v>
      </c>
      <c r="J27" s="354">
        <f t="shared" si="15"/>
        <v>10500000</v>
      </c>
      <c r="K27" s="354">
        <f t="shared" si="15"/>
        <v>8700000</v>
      </c>
      <c r="L27" s="354">
        <f t="shared" si="15"/>
        <v>10025000</v>
      </c>
      <c r="M27" s="354">
        <f>M6-M11-M22</f>
        <v>11200000</v>
      </c>
      <c r="N27" s="354">
        <f t="shared" si="15"/>
        <v>0</v>
      </c>
      <c r="O27" s="354">
        <f t="shared" si="15"/>
        <v>0</v>
      </c>
      <c r="T27" s="10" t="str">
        <f>IF($R$3=リスト!$B$3,
 IFERROR(IF(AND(
  ISNUMBER(F27), F27=INT(F27), LEN(ABS(F27))&lt;=12,
  ISNUMBER(G27), G27=INT(G27), LEN(ABS(G27))&lt;=12,
  ISNUMBER(H27), H27=INT(H27), LEN(ABS(H27))&lt;=12),
  "OK","NG"),"NG"),
 IF($R$3=リスト!$B$4,
 IFERROR(IF(AND(
  ISNUMBER(G27), G27=INT(G27), LEN(ABS(G27))&lt;=12,
  ISNUMBER(H27), H27=INT(H27), LEN(ABS(H27))&lt;=12),
  "OK","NG"),"NG"),
 IF($R$3=リスト!$B$5,
 IFERROR(IF(AND(
  ISNUMBER(H27), H27=INT(H27), LEN(ABS(H27))&lt;=12),
  "OK","NG"),"NG"),
 "-")))</f>
        <v>OK</v>
      </c>
      <c r="U27" s="10" t="str">
        <f t="shared" si="14"/>
        <v>OK</v>
      </c>
      <c r="V27" s="10" t="str">
        <f t="shared" si="14"/>
        <v>OK</v>
      </c>
      <c r="W27" s="10" t="str">
        <f>IFERROR(IF($R$5=リスト!$J$3,
 IF(AND(ISNUMBER(K27),K27=INT(K27),LEN(ABS(K27))&lt;=12,
        ISNUMBER(L27),L27=INT(L27),LEN(ABS(L27))&lt;=12,
        ISNUMBER(M27),M27=INT(M27),LEN(ABS(M27))&lt;=12),
    "OK","NG"),
 IF($R$5=リスト!$J$4,
 IF(AND(ISNUMBER(K27),K27=INT(K27),LEN(ABS(K27))&lt;=12,
        ISNUMBER(L27),L27=INT(L27),LEN(ABS(L27))&lt;=12,
        ISNUMBER(M27),M27=INT(M27),LEN(ABS(M27))&lt;=12,
        ISNUMBER(N27),N27=INT(N27),LEN(ABS(N27))&lt;=12),
    "OK","NG"),
 IF($R$5=リスト!$J$5,
 IF(AND(ISNUMBER(K27),K27=INT(K27),LEN(ABS(K27))&lt;=12,
        ISNUMBER(L27),L27=INT(L27),LEN(ABS(L27))&lt;=12,
        ISNUMBER(M27),M27=INT(M27),LEN(ABS(M27))&lt;=12,
        ISNUMBER(N27),N27=INT(N27),LEN(ABS(N27))&lt;=12,
        ISNUMBER(O27),O27=INT(O27),LEN(ABS(O27))&lt;=12),
    "OK","NG"),
"NG"))),"NG")</f>
        <v>OK</v>
      </c>
      <c r="X27" s="10" t="s">
        <v>36</v>
      </c>
      <c r="Y27" s="10" t="s">
        <v>225</v>
      </c>
      <c r="Z27" s="10" t="s">
        <v>225</v>
      </c>
      <c r="AA27" s="10" t="s">
        <v>225</v>
      </c>
      <c r="AB27" s="10" t="s">
        <v>225</v>
      </c>
    </row>
    <row r="28" spans="3:28" ht="46.5" customHeight="1" thickBot="1">
      <c r="C28" s="145"/>
      <c r="D28" s="149" t="s">
        <v>256</v>
      </c>
      <c r="E28" s="149"/>
      <c r="F28" s="181"/>
      <c r="G28" s="142"/>
      <c r="H28" s="142"/>
      <c r="I28" s="142"/>
      <c r="J28" s="355">
        <f t="shared" ref="J28:O28" si="16">J7-J13-J24</f>
        <v>-1500000</v>
      </c>
      <c r="K28" s="355">
        <f t="shared" si="16"/>
        <v>1800000</v>
      </c>
      <c r="L28" s="355">
        <f t="shared" si="16"/>
        <v>3200000</v>
      </c>
      <c r="M28" s="355">
        <f t="shared" si="16"/>
        <v>4800000</v>
      </c>
      <c r="N28" s="355">
        <f t="shared" si="16"/>
        <v>0</v>
      </c>
      <c r="O28" s="355">
        <f t="shared" si="16"/>
        <v>0</v>
      </c>
      <c r="T28" s="10" t="s">
        <v>225</v>
      </c>
      <c r="U28" s="10" t="s">
        <v>225</v>
      </c>
      <c r="V28" s="10" t="str">
        <f t="shared" si="14"/>
        <v>OK</v>
      </c>
      <c r="W28" s="10" t="str">
        <f>IFERROR(IF($R$5=リスト!$J$3,
 IF(AND(ISNUMBER(K28),K28=INT(K28),LEN(ABS(K28))&lt;=12,
        ISNUMBER(L28),L28=INT(L28),LEN(ABS(L28))&lt;=12,
        ISNUMBER(M28),M28=INT(M28),LEN(ABS(M28))&lt;=12),
    "OK","NG"),
 IF($R$5=リスト!$J$4,
 IF(AND(ISNUMBER(K28),K28=INT(K28),LEN(ABS(K28))&lt;=12,
        ISNUMBER(L28),L28=INT(L28),LEN(ABS(L28))&lt;=12,
        ISNUMBER(M28),M28=INT(M28),LEN(ABS(M28))&lt;=12,
        ISNUMBER(N28),N28=INT(N28),LEN(ABS(N28))&lt;=12),
    "OK","NG"),
 IF($R$5=リスト!$J$5,
 IF(AND(ISNUMBER(K28),K28=INT(K28),LEN(ABS(K28))&lt;=12,
        ISNUMBER(L28),L28=INT(L28),LEN(ABS(L28))&lt;=12,
        ISNUMBER(M28),M28=INT(M28),LEN(ABS(M28))&lt;=12,
        ISNUMBER(N28),N28=INT(N28),LEN(ABS(N28))&lt;=12,
        ISNUMBER(O28),O28=INT(O28),LEN(ABS(O28))&lt;=12),
    "OK","NG"),
"NG"))),"NG")</f>
        <v>OK</v>
      </c>
      <c r="X28" s="10" t="s">
        <v>225</v>
      </c>
      <c r="Y28" s="10" t="s">
        <v>225</v>
      </c>
      <c r="Z28" s="10" t="s">
        <v>225</v>
      </c>
      <c r="AA28" s="10" t="s">
        <v>225</v>
      </c>
      <c r="AB28" s="10" t="s">
        <v>225</v>
      </c>
    </row>
    <row r="29" spans="3:28" ht="46.5" customHeight="1" thickTop="1">
      <c r="C29" s="145" t="s">
        <v>257</v>
      </c>
      <c r="D29" s="149"/>
      <c r="E29" s="147"/>
      <c r="F29" s="197">
        <v>1500000</v>
      </c>
      <c r="G29" s="519">
        <v>1500000</v>
      </c>
      <c r="H29" s="246">
        <v>1800000</v>
      </c>
      <c r="I29" s="246">
        <v>1800000</v>
      </c>
      <c r="J29" s="167">
        <v>1800000</v>
      </c>
      <c r="K29" s="167">
        <v>1900000</v>
      </c>
      <c r="L29" s="167">
        <v>2000000</v>
      </c>
      <c r="M29" s="167">
        <v>2000000</v>
      </c>
      <c r="N29" s="167"/>
      <c r="O29" s="168"/>
      <c r="T29" s="10" t="str">
        <f>IF($R$3=リスト!$B$3,
 IFERROR(IF(AND(
  ISNUMBER(F29), F29=INT(F29), F29&gt;=0, LEN(F29)&lt;=12,
  ISNUMBER(G29), G29=INT(G29), G29&gt;=0, LEN(G29)&lt;=12,
  ISNUMBER(H29), H29=INT(H29), H29&gt;=0, LEN(H29)&lt;=12),
  "OK","NG"),"NG"),
 IF($R$3=リスト!$B$4,
 IFERROR(IF(AND(
  ISNUMBER(G29), G29=INT(G29), G29&gt;=0, LEN(G29)&lt;=12,
  ISNUMBER(H29), H29=INT(H29), H29&gt;=0, LEN(H29)&lt;=12),
  "OK","NG"),"NG"),
 IF($R$3=リスト!$B$5,
 IFERROR(IF(AND(
  ISNUMBER(H29), H29=INT(H29), H29&gt;=0, LEN(H29)&lt;=12),
  "OK","NG"),"NG"),
 "-")))</f>
        <v>OK</v>
      </c>
      <c r="U29" s="10" t="str">
        <f t="shared" ref="U29:U30" si="17">IFERROR(IF(AND(
  ISNUMBER(I29),I29=INT(I29),I29&gt;=0,LEN(I29)&lt;=12),
 "OK","NG"),"NG"
)</f>
        <v>OK</v>
      </c>
      <c r="V29" s="10" t="str">
        <f>IFERROR(IF(AND(
  ISNUMBER(J29),J29=INT(J29),J29&gt;=0,LEN(J29)&lt;=12),
 "OK","NG"),"NG"
)</f>
        <v>OK</v>
      </c>
      <c r="W29" s="10" t="str">
        <f>IFERROR(IF($R$5=リスト!$J$3,
 IF(AND(ISNUMBER(K29),K29=INT(K29),K29&gt;=0,LEN(K29)&lt;=12,
        ISNUMBER(L29),L29=INT(L29),L29&gt;=0,LEN(L29)&lt;=12,
        ISNUMBER(M29),M29=INT(M29),M29&gt;=0,LEN(M29)&lt;=12),
    "OK","NG"),
 IF($R$5=リスト!$J$4,
 IF(AND(ISNUMBER(K29),K29=INT(K29),K29&gt;=0,LEN(K29)&lt;=12,
        ISNUMBER(L29),L29=INT(L29),L29&gt;=0,LEN(L29)&lt;=12,
        ISNUMBER(M29),M29=INT(M29),M29&gt;=0,LEN(M29)&lt;=12,
        ISNUMBER(N29),N29=INT(N29),N29&gt;=0,LEN(N29)&lt;=12),
    "OK","NG"),
 IF($R$5=リスト!$J$5,
 IF(AND(ISNUMBER(K29),K29=INT(K29),K29&gt;=0,LEN(K29)&lt;=12,
        ISNUMBER(L29),L29=INT(L29),L29&gt;=0,LEN(L29)&lt;=12,
        ISNUMBER(M29),M29=INT(M29),M29&gt;=0,LEN(M29)&lt;=12,
        ISNUMBER(N29),N29=INT(N29),N29&gt;=0,LEN(N29)&lt;=12,
        ISNUMBER(O29),O29=INT(O29),O29&gt;=0,LEN(O29)&lt;=12),
    "OK","NG"),
"NG"))),"NG")</f>
        <v>OK</v>
      </c>
      <c r="X29" s="10" t="str">
        <f>IF($R$3=リスト!$B$3, IF(OR($F29="", $G29="", $H29=""), "NG", "OK"),
 IF($R$3=リスト!$B$4, IF(OR($G29="", $H29=""), "NG", "OK"),
 IF($R$3=リスト!$B$5, IF($H29="", "NG", "OK"),
 "-")))</f>
        <v>OK</v>
      </c>
      <c r="Y29" s="10" t="str">
        <f>IF(I29="", "NG", "OK")</f>
        <v>OK</v>
      </c>
      <c r="Z29" s="10" t="str">
        <f>IF(J29="", "NG", "OK")</f>
        <v>OK</v>
      </c>
      <c r="AA29" s="10" t="str">
        <f>IF($R$5=リスト!$J$3, IF(COUNTA($K29:$M29)&lt;3, "NG", "OK"),
 IF($R$5=リスト!$J$4, IF(COUNTA($K29:$N29)&lt;4, "NG", "OK"),
 IF($R$5=リスト!$J$5, IF(COUNTA($K29:$O29)&lt;5, "NG", "OK"),
 "NG")))</f>
        <v>OK</v>
      </c>
      <c r="AB29" s="10" t="s">
        <v>225</v>
      </c>
    </row>
    <row r="30" spans="3:28" ht="46.5" customHeight="1" thickBot="1">
      <c r="C30" s="145" t="s">
        <v>258</v>
      </c>
      <c r="D30" s="149"/>
      <c r="E30" s="147"/>
      <c r="F30" s="267">
        <v>3500000</v>
      </c>
      <c r="G30" s="522">
        <v>3400000</v>
      </c>
      <c r="H30" s="268">
        <v>3300000</v>
      </c>
      <c r="I30" s="268">
        <v>3300000</v>
      </c>
      <c r="J30" s="514">
        <v>3600000</v>
      </c>
      <c r="K30" s="169">
        <v>3500000</v>
      </c>
      <c r="L30" s="169">
        <v>3300000</v>
      </c>
      <c r="M30" s="169">
        <v>3100000</v>
      </c>
      <c r="N30" s="169"/>
      <c r="O30" s="170"/>
      <c r="T30" s="10" t="str">
        <f>IF($R$3=リスト!$B$3,
 IFERROR(IF(AND(
  ISNUMBER(F30), F30=INT(F30), F30&gt;=0, LEN(F30)&lt;=12,
  ISNUMBER(G30), G30=INT(G30), G30&gt;=0, LEN(G30)&lt;=12,
  ISNUMBER(H30), H30=INT(H30), H30&gt;=0, LEN(H30)&lt;=12),
  "OK","NG"),"NG"),
 IF($R$3=リスト!$B$4,
 IFERROR(IF(AND(
  ISNUMBER(G30), G30=INT(G30), G30&gt;=0, LEN(G30)&lt;=12,
  ISNUMBER(H30), H30=INT(H30), H30&gt;=0, LEN(H30)&lt;=12),
  "OK","NG"),"NG"),
 IF($R$3=リスト!$B$5,
 IFERROR(IF(AND(
  ISNUMBER(H30), H30=INT(H30), H30&gt;=0, LEN(H30)&lt;=12),
  "OK","NG"),"NG"),
 "-")))</f>
        <v>OK</v>
      </c>
      <c r="U30" s="10" t="str">
        <f t="shared" si="17"/>
        <v>OK</v>
      </c>
      <c r="V30" s="10" t="str">
        <f>IFERROR(IF(AND(
  ISNUMBER(J30),J30=INT(J30),J30&gt;=0,LEN(J30)&lt;=12),
 "OK","NG"),"NG"
)</f>
        <v>OK</v>
      </c>
      <c r="W30" s="10" t="str">
        <f>IFERROR(IF($R$5=リスト!$J$3,
 IF(AND(ISNUMBER(K30),K30=INT(K30),K30&gt;=0,LEN(K30)&lt;=12,
        ISNUMBER(L30),L30=INT(L30),L30&gt;=0,LEN(L30)&lt;=12,
        ISNUMBER(M30),M30=INT(M30),M30&gt;=0,LEN(M30)&lt;=12),
    "OK","NG"),
 IF($R$5=リスト!$J$4,
 IF(AND(ISNUMBER(K30),K30=INT(K30),K30&gt;=0,LEN(K30)&lt;=12,
        ISNUMBER(L30),L30=INT(L30),L30&gt;=0,LEN(L30)&lt;=12,
        ISNUMBER(M30),M30=INT(M30),M30&gt;=0,LEN(M30)&lt;=12,
        ISNUMBER(N30),N30=INT(N30),N30&gt;=0,LEN(N30)&lt;=12),
    "OK","NG"),
 IF($R$5=リスト!$J$5,
 IF(AND(ISNUMBER(K30),K30=INT(K30),K30&gt;=0,LEN(K30)&lt;=12,
        ISNUMBER(L30),L30=INT(L30),L30&gt;=0,LEN(L30)&lt;=12,
        ISNUMBER(M30),M30=INT(M30),M30&gt;=0,LEN(M30)&lt;=12,
        ISNUMBER(N30),N30=INT(N30),N30&gt;=0,LEN(N30)&lt;=12,
        ISNUMBER(O30),O30=INT(O30),O30&gt;=0,LEN(O30)&lt;=12),
    "OK","NG"),
"NG"))),"NG")</f>
        <v>OK</v>
      </c>
      <c r="X30" s="10" t="str">
        <f>IF($R$3=リスト!$B$3, IF(OR($F30="", $G30="", $H30=""), "NG", "OK"),
 IF($R$3=リスト!$B$4, IF(OR($G30="", $H30=""), "NG", "OK"),
 IF($R$3=リスト!$B$5, IF($H30="", "NG", "OK"),
 "-")))</f>
        <v>OK</v>
      </c>
      <c r="Y30" s="10" t="str">
        <f>IF(I30="", "NG", "OK")</f>
        <v>OK</v>
      </c>
      <c r="Z30" s="10" t="str">
        <f>IF(J30="", "NG", "OK")</f>
        <v>OK</v>
      </c>
      <c r="AA30" s="10" t="str">
        <f>IF($R$5=リスト!$J$3, IF(COUNTA($K30:$M30)&lt;3, "NG", "OK"),
 IF($R$5=リスト!$J$4, IF(COUNTA($K30:$N30)&lt;4, "NG", "OK"),
 IF($R$5=リスト!$J$5, IF(COUNTA($K30:$O30)&lt;5, "NG", "OK"),
 "NG")))</f>
        <v>OK</v>
      </c>
      <c r="AB30" s="10" t="s">
        <v>225</v>
      </c>
    </row>
    <row r="31" spans="3:28" ht="46.5" customHeight="1" thickTop="1" thickBot="1">
      <c r="C31" s="317" t="s">
        <v>259</v>
      </c>
      <c r="D31" s="147"/>
      <c r="E31" s="147"/>
      <c r="F31" s="182">
        <f t="shared" ref="F31:O31" si="18">F26+F29-F30</f>
        <v>7000000</v>
      </c>
      <c r="G31" s="135">
        <f t="shared" si="18"/>
        <v>7900000</v>
      </c>
      <c r="H31" s="135">
        <f t="shared" si="18"/>
        <v>9000000</v>
      </c>
      <c r="I31" s="135">
        <f t="shared" si="18"/>
        <v>9200000</v>
      </c>
      <c r="J31" s="135">
        <f t="shared" si="18"/>
        <v>7200000</v>
      </c>
      <c r="K31" s="135">
        <f t="shared" si="18"/>
        <v>8900000</v>
      </c>
      <c r="L31" s="135">
        <f t="shared" si="18"/>
        <v>11925000</v>
      </c>
      <c r="M31" s="135">
        <f t="shared" si="18"/>
        <v>14900000</v>
      </c>
      <c r="N31" s="135">
        <f t="shared" si="18"/>
        <v>0</v>
      </c>
      <c r="O31" s="135">
        <f t="shared" si="18"/>
        <v>0</v>
      </c>
      <c r="T31" s="10" t="str">
        <f>IF($R$3=リスト!$B$3,
 IFERROR(IF(AND(
  ISNUMBER(F31), F31=INT(F31), LEN(ABS(F31))&lt;=12,
  ISNUMBER(G31), G31=INT(G31), LEN(ABS(G31))&lt;=12,
  ISNUMBER(H31), H31=INT(H31), LEN(ABS(H31))&lt;=12),
  "OK","NG"),"NG"),
 IF($R$3=リスト!$B$4,
 IFERROR(IF(AND(
  ISNUMBER(G31), G31=INT(G31), LEN(ABS(G31))&lt;=12,
  ISNUMBER(H31), H31=INT(H31), LEN(ABS(H31))&lt;=12),
  "OK","NG"),"NG"),
 IF($R$3=リスト!$B$5,
 IFERROR(IF(AND(
  ISNUMBER(H31), H31=INT(H31), LEN(ABS(H31))&lt;=12),
  "OK","NG"),"NG"),
 "-")))</f>
        <v>OK</v>
      </c>
      <c r="U31" s="10" t="str">
        <f t="shared" ref="U31:V31" si="19">IFERROR(IF(AND(
  ISNUMBER(I31),I31=INT(I31),LEN(ABS(I31))&lt;=12),
 "OK","NG"),"NG"
)</f>
        <v>OK</v>
      </c>
      <c r="V31" s="10" t="str">
        <f t="shared" si="19"/>
        <v>OK</v>
      </c>
      <c r="W31" s="10" t="str">
        <f>IFERROR(IF($R$5=リスト!$J$3,
 IF(AND(ISNUMBER(K31),K31=INT(K31),LEN(ABS(K31))&lt;=12,
        ISNUMBER(L31),L31=INT(L31),LEN(ABS(L31))&lt;=12,
        ISNUMBER(M31),M31=INT(M31),LEN(ABS(M31))&lt;=12),
    "OK","NG"),
 IF($R$5=リスト!$J$4,
 IF(AND(ISNUMBER(K31),K31=INT(K31),LEN(ABS(K31))&lt;=12,
        ISNUMBER(L31),L31=INT(L31),LEN(ABS(L31))&lt;=12,
        ISNUMBER(M31),M31=INT(M31),LEN(ABS(M31))&lt;=12,
        ISNUMBER(N31),N31=INT(N31),LEN(ABS(N31))&lt;=12),
    "OK","NG"),
 IF($R$5=リスト!$J$5,
 IF(AND(ISNUMBER(K31),K31=INT(K31),LEN(ABS(K31))&lt;=12,
        ISNUMBER(L31),L31=INT(L31),LEN(ABS(L31))&lt;=12,
        ISNUMBER(M31),M31=INT(M31),LEN(ABS(M31))&lt;=12,
        ISNUMBER(N31),N31=INT(N31),LEN(ABS(N31))&lt;=12,
        ISNUMBER(O31),O31=INT(O31),LEN(ABS(O31))&lt;=12),
    "OK","NG"),
"NG"))),"NG")</f>
        <v>OK</v>
      </c>
      <c r="X31" s="10" t="s">
        <v>36</v>
      </c>
      <c r="Y31" s="10" t="s">
        <v>225</v>
      </c>
      <c r="Z31" s="10" t="s">
        <v>225</v>
      </c>
      <c r="AA31" s="10" t="s">
        <v>225</v>
      </c>
      <c r="AB31" s="10" t="s">
        <v>225</v>
      </c>
    </row>
    <row r="32" spans="3:28" ht="46.5" customHeight="1" thickTop="1">
      <c r="C32" s="145" t="s">
        <v>260</v>
      </c>
      <c r="D32" s="147"/>
      <c r="E32" s="147"/>
      <c r="F32" s="197">
        <v>0</v>
      </c>
      <c r="G32" s="246">
        <v>0</v>
      </c>
      <c r="H32" s="304">
        <v>0</v>
      </c>
      <c r="I32" s="303"/>
      <c r="J32" s="262"/>
      <c r="K32" s="262"/>
      <c r="L32" s="262"/>
      <c r="M32" s="262"/>
      <c r="N32" s="262"/>
      <c r="O32" s="262"/>
      <c r="T32" s="10" t="str">
        <f>IF($R$3=リスト!$B$3,
 IFERROR(IF(AND(
  ISNUMBER(F32), F32=INT(F32), F32&gt;=0, LEN(F32)&lt;=12,
  ISNUMBER(G32), G32=INT(G32), G32&gt;=0, LEN(G32)&lt;=12,
  ISNUMBER(H32), H32=INT(H32), H32&gt;=0, LEN(H32)&lt;=12),
  "OK","NG"),"NG"),
 IF($R$3=リスト!$B$4,
 IFERROR(IF(AND(
  ISNUMBER(G32), G32=INT(G32), G32&gt;=0, LEN(G32)&lt;=12,
  ISNUMBER(H32), H32=INT(H32), H32&gt;=0, LEN(H32)&lt;=12),
  "OK","NG"),"NG"),
 IF($R$3=リスト!$B$5,
 IFERROR(IF(AND(
  ISNUMBER(H32), H32=INT(H32), H32&gt;=0, LEN(H32)&lt;=12),
  "OK","NG"),"NG"),
 "-")))</f>
        <v>OK</v>
      </c>
      <c r="U32" s="10" t="s">
        <v>225</v>
      </c>
      <c r="V32" s="10" t="s">
        <v>225</v>
      </c>
      <c r="W32" s="10" t="s">
        <v>225</v>
      </c>
      <c r="X32" s="10" t="str">
        <f>IF($R$3=リスト!$B$3, IF(OR($F32="", $G32="", $H32=""), "NG", "OK"),
 IF($R$3=リスト!$B$4, IF(OR($G32="", $H32=""), "NG", "OK"),
 IF($R$3=リスト!$B$5, IF($H32="", "NG", "OK"),
 "-")))</f>
        <v>OK</v>
      </c>
      <c r="Y32" s="10" t="s">
        <v>225</v>
      </c>
      <c r="Z32" s="10" t="s">
        <v>225</v>
      </c>
      <c r="AA32" s="10" t="s">
        <v>225</v>
      </c>
      <c r="AB32" s="10" t="s">
        <v>225</v>
      </c>
    </row>
    <row r="33" spans="3:28" ht="46.5" customHeight="1" thickBot="1">
      <c r="C33" s="145" t="s">
        <v>261</v>
      </c>
      <c r="D33" s="147"/>
      <c r="E33" s="147"/>
      <c r="F33" s="267">
        <v>0</v>
      </c>
      <c r="G33" s="268">
        <v>1000000</v>
      </c>
      <c r="H33" s="269">
        <v>0</v>
      </c>
      <c r="I33" s="303"/>
      <c r="J33" s="262"/>
      <c r="K33" s="262"/>
      <c r="L33" s="262"/>
      <c r="M33" s="262"/>
      <c r="N33" s="262"/>
      <c r="O33" s="262"/>
      <c r="T33" s="10" t="str">
        <f>IF($R$3=リスト!$B$3,
 IFERROR(IF(AND(
  ISNUMBER(F33), F33=INT(F33), F33&gt;=0, LEN(F33)&lt;=12,
  ISNUMBER(G33), G33=INT(G33), G33&gt;=0, LEN(G33)&lt;=12,
  ISNUMBER(H33), H33=INT(H33), H33&gt;=0, LEN(H33)&lt;=12),
  "OK","NG"),"NG"),
 IF($R$3=リスト!$B$4,
 IFERROR(IF(AND(
  ISNUMBER(G33), G33=INT(G33), G33&gt;=0, LEN(G33)&lt;=12,
  ISNUMBER(H33), H33=INT(H33), H33&gt;=0, LEN(H33)&lt;=12),
  "OK","NG"),"NG"),
 IF($R$3=リスト!$B$5,
 IFERROR(IF(AND(
  ISNUMBER(H33), H33=INT(H33), H33&gt;=0, LEN(H33)&lt;=12),
  "OK","NG"),"NG"),
 "-")))</f>
        <v>OK</v>
      </c>
      <c r="U33" s="10" t="s">
        <v>225</v>
      </c>
      <c r="V33" s="10" t="s">
        <v>225</v>
      </c>
      <c r="W33" s="10" t="s">
        <v>225</v>
      </c>
      <c r="X33" s="10" t="str">
        <f>IF($R$3=リスト!$B$3, IF(OR($F33="", $G33="", $H33=""), "NG", "OK"),
 IF($R$3=リスト!$B$4, IF(OR($G33="", $H33=""), "NG", "OK"),
 IF($R$3=リスト!$B$5, IF($H33="", "NG", "OK"),
 "-")))</f>
        <v>OK</v>
      </c>
      <c r="Y33" s="10" t="s">
        <v>225</v>
      </c>
      <c r="Z33" s="10" t="s">
        <v>225</v>
      </c>
      <c r="AA33" s="10" t="s">
        <v>225</v>
      </c>
      <c r="AB33" s="10" t="s">
        <v>225</v>
      </c>
    </row>
    <row r="34" spans="3:28" ht="46.5" customHeight="1" thickTop="1" thickBot="1">
      <c r="C34" s="317" t="s">
        <v>262</v>
      </c>
      <c r="D34" s="147"/>
      <c r="E34" s="148"/>
      <c r="F34" s="263">
        <f>F31+F32-F33</f>
        <v>7000000</v>
      </c>
      <c r="G34" s="263">
        <f>G31+G32-G33</f>
        <v>6900000</v>
      </c>
      <c r="H34" s="301">
        <f>H31+H32-H33</f>
        <v>9000000</v>
      </c>
      <c r="I34" s="262"/>
      <c r="J34" s="262"/>
      <c r="K34" s="262"/>
      <c r="L34" s="262"/>
      <c r="M34" s="262"/>
      <c r="N34" s="262"/>
      <c r="O34" s="262"/>
      <c r="T34" s="10" t="str">
        <f>IF($R$3=リスト!$B$3,
 IFERROR(IF(AND(
  ISNUMBER(F34), F34=INT(F34), LEN(ABS(F34))&lt;=12,
  ISNUMBER(G34), G34=INT(G34), LEN(ABS(G34))&lt;=12,
  ISNUMBER(H34), H34=INT(H34), LEN(ABS(H34))&lt;=12),
  "OK","NG"),"NG"),
 IF($R$3=リスト!$B$4,
 IFERROR(IF(AND(
  ISNUMBER(G34), G34=INT(G34), LEN(ABS(G34))&lt;=12,
  ISNUMBER(H34), H34=INT(H34), LEN(ABS(H34))&lt;=12),
  "OK","NG"),"NG"),
 IF($R$3=リスト!$B$5,
 IFERROR(IF(AND(
  ISNUMBER(H34), H34=INT(H34), LEN(ABS(H34))&lt;=12),
  "OK","NG"),"NG"),
 "-")))</f>
        <v>OK</v>
      </c>
      <c r="U34" s="10" t="s">
        <v>225</v>
      </c>
      <c r="V34" s="10" t="s">
        <v>225</v>
      </c>
      <c r="W34" s="10" t="s">
        <v>225</v>
      </c>
      <c r="X34" s="10" t="s">
        <v>225</v>
      </c>
      <c r="Y34" s="10" t="s">
        <v>225</v>
      </c>
      <c r="Z34" s="10" t="s">
        <v>225</v>
      </c>
      <c r="AA34" s="10" t="s">
        <v>225</v>
      </c>
      <c r="AB34" s="10" t="s">
        <v>225</v>
      </c>
    </row>
    <row r="35" spans="3:28" ht="46.5" customHeight="1" thickTop="1" thickBot="1">
      <c r="C35" s="145" t="s">
        <v>263</v>
      </c>
      <c r="D35" s="147"/>
      <c r="E35" s="148"/>
      <c r="F35" s="296">
        <v>2100000</v>
      </c>
      <c r="G35" s="200">
        <v>2070000</v>
      </c>
      <c r="H35" s="260">
        <v>2700000</v>
      </c>
      <c r="I35" s="303"/>
      <c r="J35" s="262"/>
      <c r="K35" s="262"/>
      <c r="L35" s="262"/>
      <c r="M35" s="262"/>
      <c r="N35" s="262"/>
      <c r="O35" s="262"/>
      <c r="T35" s="10" t="str">
        <f>IF($R$3=リスト!$B$3,
 IFERROR(IF(AND(
  ISNUMBER(F35), F35=INT(F35), LEN(ABS(F35))&lt;=12,
  ISNUMBER(G35), G35=INT(G35), LEN(ABS(G35))&lt;=12,
  ISNUMBER(H35), H35=INT(H35), LEN(ABS(H35))&lt;=12),
  "OK","NG"),"NG"),
 IF($R$3=リスト!$B$4,
 IFERROR(IF(AND(
  ISNUMBER(G35), G35=INT(G35), LEN(ABS(G35))&lt;=12,
  ISNUMBER(H35), H35=INT(H35), LEN(ABS(H35))&lt;=12),
  "OK","NG"),"NG"),
 IF($R$3=リスト!$B$5,
 IFERROR(IF(AND(
  ISNUMBER(H35), H35=INT(H35), LEN(ABS(H35))&lt;=12),
  "OK","NG"),"NG"),
 "-")))</f>
        <v>OK</v>
      </c>
      <c r="U35" s="10" t="s">
        <v>225</v>
      </c>
      <c r="V35" s="10" t="s">
        <v>225</v>
      </c>
      <c r="W35" s="10" t="s">
        <v>225</v>
      </c>
      <c r="X35" s="10" t="str">
        <f>IF($R$3=リスト!$B$3, IF(OR($F35="", $G35="", $H35=""), "NG", "OK"),
 IF($R$3=リスト!$B$4, IF(OR($G35="", $H35=""), "NG", "OK"),
 IF($R$3=リスト!$B$5, IF($H35="", "NG", "OK"),
 "-")))</f>
        <v>OK</v>
      </c>
      <c r="Y35" s="10" t="s">
        <v>225</v>
      </c>
      <c r="Z35" s="10" t="s">
        <v>225</v>
      </c>
      <c r="AA35" s="10" t="s">
        <v>225</v>
      </c>
      <c r="AB35" s="10" t="s">
        <v>225</v>
      </c>
    </row>
    <row r="36" spans="3:28" ht="46.5" customHeight="1" thickTop="1">
      <c r="C36" s="318" t="s">
        <v>264</v>
      </c>
      <c r="D36" s="215"/>
      <c r="E36" s="216"/>
      <c r="F36" s="245">
        <f>F34-F35</f>
        <v>4900000</v>
      </c>
      <c r="G36" s="245">
        <f>G34-G35</f>
        <v>4830000</v>
      </c>
      <c r="H36" s="302">
        <f>H34-H35</f>
        <v>6300000</v>
      </c>
      <c r="I36" s="262"/>
      <c r="J36" s="262"/>
      <c r="K36" s="262"/>
      <c r="L36" s="262"/>
      <c r="M36" s="262"/>
      <c r="N36" s="262"/>
      <c r="O36" s="262"/>
      <c r="T36" s="10" t="str">
        <f>IF($R$3=リスト!$B$3,
 IFERROR(IF(AND(
  ISNUMBER(F36), F36=INT(F36), LEN(ABS(F36))&lt;=12,
  ISNUMBER(G36), G36=INT(G36), LEN(ABS(G36))&lt;=12,
  ISNUMBER(H36), H36=INT(H36), LEN(ABS(H36))&lt;=12),
  "OK","NG"),"NG"),
 IF($R$3=リスト!$B$4,
 IFERROR(IF(AND(
  ISNUMBER(G36), G36=INT(G36), LEN(ABS(G36))&lt;=12,
  ISNUMBER(H36), H36=INT(H36), LEN(ABS(H36))&lt;=12),
  "OK","NG"),"NG"),
 IF($R$3=リスト!$B$5,
 IFERROR(IF(AND(
  ISNUMBER(H36), H36=INT(H36), LEN(ABS(H36))&lt;=12),
  "OK","NG"),"NG"),
 "-")))</f>
        <v>OK</v>
      </c>
      <c r="U36" s="10" t="s">
        <v>225</v>
      </c>
      <c r="V36" s="10" t="s">
        <v>225</v>
      </c>
      <c r="W36" s="10" t="s">
        <v>225</v>
      </c>
      <c r="X36" s="10" t="s">
        <v>225</v>
      </c>
      <c r="Y36" s="10" t="s">
        <v>225</v>
      </c>
      <c r="Z36" s="10" t="s">
        <v>225</v>
      </c>
      <c r="AA36" s="10" t="s">
        <v>225</v>
      </c>
      <c r="AB36" s="10" t="s">
        <v>225</v>
      </c>
    </row>
    <row r="37" spans="3:28" ht="46.5" customHeight="1">
      <c r="C37" s="218" t="s">
        <v>265</v>
      </c>
      <c r="D37" s="217"/>
      <c r="E37" s="217"/>
      <c r="F37" s="241"/>
      <c r="G37" s="241"/>
      <c r="H37" s="241"/>
      <c r="I37" s="242"/>
      <c r="J37" s="390"/>
      <c r="K37" s="243"/>
      <c r="L37" s="243"/>
      <c r="M37" s="243"/>
      <c r="N37" s="243"/>
      <c r="O37" s="244"/>
      <c r="T37" s="10" t="s">
        <v>225</v>
      </c>
      <c r="U37" s="10" t="s">
        <v>225</v>
      </c>
      <c r="V37" s="10" t="s">
        <v>225</v>
      </c>
      <c r="W37" s="10" t="s">
        <v>225</v>
      </c>
      <c r="X37" s="10" t="s">
        <v>225</v>
      </c>
      <c r="Y37" s="10" t="s">
        <v>225</v>
      </c>
      <c r="Z37" s="10" t="s">
        <v>225</v>
      </c>
      <c r="AA37" s="10" t="s">
        <v>225</v>
      </c>
      <c r="AB37" s="10" t="s">
        <v>225</v>
      </c>
    </row>
    <row r="38" spans="3:28" ht="46.5" customHeight="1">
      <c r="C38" s="284" t="s">
        <v>266</v>
      </c>
      <c r="D38" s="221"/>
      <c r="E38" s="221"/>
      <c r="F38" s="133">
        <f>F26</f>
        <v>9000000</v>
      </c>
      <c r="G38" s="133">
        <f t="shared" ref="G38:O38" si="20">G26</f>
        <v>9800000</v>
      </c>
      <c r="H38" s="133">
        <f t="shared" si="20"/>
        <v>10500000</v>
      </c>
      <c r="I38" s="133">
        <f t="shared" si="20"/>
        <v>10700000</v>
      </c>
      <c r="J38" s="133">
        <f t="shared" si="20"/>
        <v>9000000</v>
      </c>
      <c r="K38" s="133">
        <f t="shared" si="20"/>
        <v>10500000</v>
      </c>
      <c r="L38" s="133">
        <f t="shared" si="20"/>
        <v>13225000</v>
      </c>
      <c r="M38" s="133">
        <f t="shared" si="20"/>
        <v>16000000</v>
      </c>
      <c r="N38" s="133">
        <f t="shared" si="20"/>
        <v>0</v>
      </c>
      <c r="O38" s="133">
        <f t="shared" si="20"/>
        <v>0</v>
      </c>
      <c r="T38" s="10" t="str">
        <f>IF($R$3=リスト!$B$3,
 IFERROR(IF(AND(
  ISNUMBER(F38), F38=INT(F38), LEN(ABS(F38))&lt;=12,
  ISNUMBER(G38), G38=INT(G38), LEN(ABS(G38))&lt;=12,
  ISNUMBER(H38), H38=INT(H38), LEN(ABS(H38))&lt;=12),
  "OK","NG"),"NG"),
 IF($R$3=リスト!$B$4,
 IFERROR(IF(AND(
  ISNUMBER(G38), G38=INT(G38), LEN(ABS(G38))&lt;=12,
  ISNUMBER(H38), H38=INT(H38), LEN(ABS(H38))&lt;=12),
  "OK","NG"),"NG"),
 IF($R$3=リスト!$B$5,
 IFERROR(IF(AND(
  ISNUMBER(H38), H38=INT(H38), LEN(ABS(H38))&lt;=12),
  "OK","NG"),"NG"),
 "-")))</f>
        <v>OK</v>
      </c>
      <c r="U38" s="10" t="str">
        <f t="shared" ref="U38:V38" si="21">IFERROR(IF(AND(
  ISNUMBER(I38),I38=INT(I38),LEN(ABS(I38))&lt;=12),
 "OK","NG"),"NG"
)</f>
        <v>OK</v>
      </c>
      <c r="V38" s="10" t="str">
        <f t="shared" si="21"/>
        <v>OK</v>
      </c>
      <c r="W38" s="10" t="str">
        <f>IFERROR(IF($R$5=リスト!$J$3,
 IF(AND(ISNUMBER(K38),K38=INT(K38),LEN(ABS(K38))&lt;=12,
        ISNUMBER(L38),L38=INT(L38),LEN(ABS(L38))&lt;=12,
        ISNUMBER(M38),M38=INT(M38),LEN(ABS(M38))&lt;=12),
    "OK","NG"),
 IF($R$5=リスト!$J$4,
 IF(AND(ISNUMBER(K38),K38=INT(K38),LEN(ABS(K38))&lt;=12,
        ISNUMBER(L38),L38=INT(L38),LEN(ABS(L38))&lt;=12,
        ISNUMBER(M38),M38=INT(M38),LEN(ABS(M38))&lt;=12,
        ISNUMBER(N38),N38=INT(N38),LEN(ABS(N38))&lt;=12),
    "OK","NG"),
 IF($R$5=リスト!$J$5,
 IF(AND(ISNUMBER(K38),K38=INT(K38),LEN(ABS(K38))&lt;=12,
        ISNUMBER(L38),L38=INT(L38),LEN(ABS(L38))&lt;=12,
        ISNUMBER(M38),M38=INT(M38),LEN(ABS(M38))&lt;=12,
        ISNUMBER(N38),N38=INT(N38),LEN(ABS(N38))&lt;=12,
        ISNUMBER(O38),O38=INT(O38),LEN(ABS(O38))&lt;=12),
    "OK","NG"),
"NG"))),"NG")</f>
        <v>OK</v>
      </c>
      <c r="X38" s="10" t="s">
        <v>225</v>
      </c>
      <c r="Y38" s="10" t="s">
        <v>225</v>
      </c>
      <c r="Z38" s="10" t="s">
        <v>225</v>
      </c>
      <c r="AA38" s="10" t="s">
        <v>225</v>
      </c>
      <c r="AB38" s="10" t="s">
        <v>225</v>
      </c>
    </row>
    <row r="39" spans="3:28" ht="46.5" customHeight="1">
      <c r="C39" s="320" t="s">
        <v>267</v>
      </c>
      <c r="D39" s="222"/>
      <c r="E39" s="222"/>
      <c r="F39" s="133">
        <f t="shared" ref="F39:O40" si="22">F9+F18</f>
        <v>88800000</v>
      </c>
      <c r="G39" s="133">
        <f t="shared" si="22"/>
        <v>93900000</v>
      </c>
      <c r="H39" s="133">
        <f t="shared" si="22"/>
        <v>95000000</v>
      </c>
      <c r="I39" s="133">
        <f t="shared" si="22"/>
        <v>97000000</v>
      </c>
      <c r="J39" s="133">
        <f t="shared" si="22"/>
        <v>105815000</v>
      </c>
      <c r="K39" s="133">
        <f t="shared" si="22"/>
        <v>109840000</v>
      </c>
      <c r="L39" s="133">
        <f t="shared" si="22"/>
        <v>113970000</v>
      </c>
      <c r="M39" s="133">
        <f t="shared" si="22"/>
        <v>118320000</v>
      </c>
      <c r="N39" s="133">
        <f t="shared" si="22"/>
        <v>0</v>
      </c>
      <c r="O39" s="133">
        <f t="shared" si="22"/>
        <v>0</v>
      </c>
      <c r="T39" s="10" t="str">
        <f>IF($R$3=リスト!$B$3,
 IFERROR(IF(AND(
  ISNUMBER(F39), F39=INT(F39), F39&gt;=0, LEN(F39)&lt;=12,
  ISNUMBER(G39), G39=INT(G39), G39&gt;=0, LEN(G39)&lt;=12,
  ISNUMBER(H39), H39=INT(H39), H39&gt;=0, LEN(H39)&lt;=12),
  "OK","NG"),"NG"),
 IF($R$3=リスト!$B$4,
 IFERROR(IF(AND(
  ISNUMBER(G39), G39=INT(G39), G39&gt;=0, LEN(G39)&lt;=12,
  ISNUMBER(H39), H39=INT(H39), H39&gt;=0, LEN(H39)&lt;=12),
  "OK","NG"),"NG"),
 IF($R$3=リスト!$B$5,
 IFERROR(IF(AND(
  ISNUMBER(H39), H39=INT(H39), H39&gt;=0, LEN(H39)&lt;=12),
  "OK","NG"),"NG"),
 "-")))</f>
        <v>OK</v>
      </c>
      <c r="U39" s="10" t="str">
        <f>IFERROR(IF(AND(
  ISNUMBER(I39),I39=INT(I39),I39&gt;=0,LEN(I39)&lt;=12),
 "OK","NG"),"NG"
)</f>
        <v>OK</v>
      </c>
      <c r="V39" s="10" t="str">
        <f>IFERROR(IF(AND(
  ISNUMBER(J39),J39=INT(J39),J39&gt;=0,LEN(J39)&lt;=12),
 "OK","NG"),"NG"
)</f>
        <v>OK</v>
      </c>
      <c r="W39" s="10" t="str">
        <f>IFERROR(IF($R$5=リスト!$J$3,
 IF(AND(ISNUMBER(K39),K39=INT(K39),K39&gt;=0,LEN(K39)&lt;=12,
        ISNUMBER(L39),L39=INT(L39),L39&gt;=0,LEN(L39)&lt;=12,
        ISNUMBER(M39),M39=INT(M39),M39&gt;=0,LEN(M39)&lt;=12),
    "OK","NG"),
 IF($R$5=リスト!$J$4,
 IF(AND(ISNUMBER(K39),K39=INT(K39),K39&gt;=0,LEN(K39)&lt;=12,
        ISNUMBER(L39),L39=INT(L39),L39&gt;=0,LEN(L39)&lt;=12,
        ISNUMBER(M39),M39=INT(M39),M39&gt;=0,LEN(M39)&lt;=12,
        ISNUMBER(N39),N39=INT(N39),N39&gt;=0,LEN(N39)&lt;=12),
    "OK","NG"),
 IF($R$5=リスト!$J$5,
 IF(AND(ISNUMBER(K39),K39=INT(K39),K39&gt;=0,LEN(K39)&lt;=12,
        ISNUMBER(L39),L39=INT(L39),L39&gt;=0,LEN(L39)&lt;=12,
        ISNUMBER(M39),M39=INT(M39),M39&gt;=0,LEN(M39)&lt;=12,
        ISNUMBER(N39),N39=INT(N39),N39&gt;=0,LEN(N39)&lt;=12,
        ISNUMBER(O39),O39=INT(O39),O39&gt;=0,LEN(O39)&lt;=12),
    "OK","NG"),
"NG"))),"NG")</f>
        <v>OK</v>
      </c>
      <c r="X39" s="10" t="s">
        <v>225</v>
      </c>
      <c r="Y39" s="10" t="s">
        <v>225</v>
      </c>
      <c r="Z39" s="10" t="s">
        <v>225</v>
      </c>
      <c r="AA39" s="10" t="s">
        <v>225</v>
      </c>
      <c r="AB39" s="10" t="s">
        <v>225</v>
      </c>
    </row>
    <row r="40" spans="3:28" ht="46.5" customHeight="1">
      <c r="C40" s="319" t="s">
        <v>268</v>
      </c>
      <c r="D40" s="221"/>
      <c r="E40" s="221"/>
      <c r="F40" s="133">
        <f t="shared" si="22"/>
        <v>14000000</v>
      </c>
      <c r="G40" s="133">
        <f t="shared" si="22"/>
        <v>14500000</v>
      </c>
      <c r="H40" s="133">
        <f>H10+H19</f>
        <v>15000000</v>
      </c>
      <c r="I40" s="133">
        <f t="shared" si="22"/>
        <v>15500000</v>
      </c>
      <c r="J40" s="133">
        <f t="shared" si="22"/>
        <v>16700000</v>
      </c>
      <c r="K40" s="133">
        <f t="shared" si="22"/>
        <v>17650000</v>
      </c>
      <c r="L40" s="133">
        <f t="shared" si="22"/>
        <v>17900000</v>
      </c>
      <c r="M40" s="133">
        <f t="shared" si="22"/>
        <v>18050000</v>
      </c>
      <c r="N40" s="133">
        <f t="shared" si="22"/>
        <v>0</v>
      </c>
      <c r="O40" s="133">
        <f t="shared" si="22"/>
        <v>0</v>
      </c>
      <c r="T40" s="10" t="str">
        <f>IF($R$3=リスト!$B$3,
 IFERROR(IF(AND(
  ISNUMBER(F40), F40=INT(F40), F40&gt;=0, LEN(F40)&lt;=12,
  ISNUMBER(G40), G40=INT(G40), G40&gt;=0, LEN(G40)&lt;=12,
  ISNUMBER(H40), H40=INT(H40), H40&gt;=0, LEN(H40)&lt;=12),
  "OK","NG"),"NG"),
 IF($R$3=リスト!$B$4,
 IFERROR(IF(AND(
  ISNUMBER(G40), G40=INT(G40), G40&gt;=0, LEN(G40)&lt;=12,
  ISNUMBER(H40), H40=INT(H40), H40&gt;=0, LEN(H40)&lt;=12),
  "OK","NG"),"NG"),
 IF($R$3=リスト!$B$5,
 IFERROR(IF(AND(
  ISNUMBER(H40), H40=INT(H40), H40&gt;=0, LEN(H40)&lt;=12),
  "OK","NG"),"NG"),
 "-")))</f>
        <v>OK</v>
      </c>
      <c r="U40" s="10" t="str">
        <f t="shared" ref="U40:U41" si="23">IFERROR(IF(AND(
  ISNUMBER(I40),I40=INT(I40),I40&gt;=0,LEN(I40)&lt;=12),
 "OK","NG"),"NG"
)</f>
        <v>OK</v>
      </c>
      <c r="V40" s="10" t="str">
        <f>IFERROR(IF(AND(
  ISNUMBER(J40),J40=INT(J40),J40&gt;=0,LEN(J40)&lt;=12),
 "OK","NG"),"NG"
)</f>
        <v>OK</v>
      </c>
      <c r="W40" s="10" t="str">
        <f>IFERROR(IF($R$5=リスト!$J$3,
 IF(AND(ISNUMBER(K40),K40=INT(K40),K40&gt;=0,LEN(K40)&lt;=12,
        ISNUMBER(L40),L40=INT(L40),L40&gt;=0,LEN(L40)&lt;=12,
        ISNUMBER(M40),M40=INT(M40),M40&gt;=0,LEN(M40)&lt;=12),
    "OK","NG"),
 IF($R$5=リスト!$J$4,
 IF(AND(ISNUMBER(K40),K40=INT(K40),K40&gt;=0,LEN(K40)&lt;=12,
        ISNUMBER(L40),L40=INT(L40),L40&gt;=0,LEN(L40)&lt;=12,
        ISNUMBER(M40),M40=INT(M40),M40&gt;=0,LEN(M40)&lt;=12,
        ISNUMBER(N40),N40=INT(N40),N40&gt;=0,LEN(N40)&lt;=12),
    "OK","NG"),
 IF($R$5=リスト!$J$5,
 IF(AND(ISNUMBER(K40),K40=INT(K40),K40&gt;=0,LEN(K40)&lt;=12,
        ISNUMBER(L40),L40=INT(L40),L40&gt;=0,LEN(L40)&lt;=12,
        ISNUMBER(M40),M40=INT(M40),M40&gt;=0,LEN(M40)&lt;=12,
        ISNUMBER(N40),N40=INT(N40),N40&gt;=0,LEN(N40)&lt;=12,
        ISNUMBER(O40),O40=INT(O40),O40&gt;=0,LEN(O40)&lt;=12),
    "OK","NG"),
"NG"))),"NG")</f>
        <v>OK</v>
      </c>
      <c r="X40" s="10" t="s">
        <v>225</v>
      </c>
      <c r="Y40" s="10" t="s">
        <v>225</v>
      </c>
      <c r="Z40" s="10" t="s">
        <v>225</v>
      </c>
      <c r="AA40" s="10" t="s">
        <v>225</v>
      </c>
      <c r="AB40" s="10" t="s">
        <v>225</v>
      </c>
    </row>
    <row r="41" spans="3:28" ht="46.5" customHeight="1">
      <c r="C41" s="152"/>
      <c r="D41" s="222" t="s">
        <v>269</v>
      </c>
      <c r="E41" s="222"/>
      <c r="F41" s="133">
        <f t="shared" ref="F41:O41" si="24">F12+F23</f>
        <v>14000000</v>
      </c>
      <c r="G41" s="133">
        <f t="shared" si="24"/>
        <v>14500000</v>
      </c>
      <c r="H41" s="133">
        <f>H12+H23</f>
        <v>15000000</v>
      </c>
      <c r="I41" s="133">
        <f t="shared" si="24"/>
        <v>15500000</v>
      </c>
      <c r="J41" s="133">
        <f t="shared" si="24"/>
        <v>16000000</v>
      </c>
      <c r="K41" s="133">
        <f t="shared" si="24"/>
        <v>16300000</v>
      </c>
      <c r="L41" s="133">
        <f t="shared" si="24"/>
        <v>16550000</v>
      </c>
      <c r="M41" s="133">
        <f t="shared" si="24"/>
        <v>16700000</v>
      </c>
      <c r="N41" s="133">
        <f t="shared" si="24"/>
        <v>0</v>
      </c>
      <c r="O41" s="133">
        <f t="shared" si="24"/>
        <v>0</v>
      </c>
      <c r="T41" s="10" t="str">
        <f>IF($R$3=リスト!$B$3,
 IFERROR(IF(AND(
  ISNUMBER(F41), F41=INT(F41), F41&gt;=0, LEN(F41)&lt;=12,
  ISNUMBER(G41), G41=INT(G41), G41&gt;=0, LEN(G41)&lt;=12,
  ISNUMBER(H41), H41=INT(H41), H41&gt;=0, LEN(H41)&lt;=12),
  "OK","NG"),"NG"),
 IF($R$3=リスト!$B$4,
 IFERROR(IF(AND(
  ISNUMBER(G41), G41=INT(G41), G41&gt;=0, LEN(G41)&lt;=12,
  ISNUMBER(H41), H41=INT(H41), H41&gt;=0, LEN(H41)&lt;=12),
  "OK","NG"),"NG"),
 IF($R$3=リスト!$B$5,
 IFERROR(IF(AND(
  ISNUMBER(H41), H41=INT(H41), H41&gt;=0, LEN(H41)&lt;=12),
  "OK","NG"),"NG"),
 "-")))</f>
        <v>OK</v>
      </c>
      <c r="U41" s="10" t="str">
        <f t="shared" si="23"/>
        <v>OK</v>
      </c>
      <c r="V41" s="10" t="str">
        <f>IFERROR(IF(AND(
  ISNUMBER(J41),J41=INT(J41),J41&gt;=0,LEN(J41)&lt;=12),
 "OK","NG"),"NG"
)</f>
        <v>OK</v>
      </c>
      <c r="W41" s="10" t="str">
        <f>IFERROR(IF($R$5=リスト!$J$3,
 IF(AND(ISNUMBER(K41),K41=INT(K41),K41&gt;=0,LEN(K41)&lt;=12,
        ISNUMBER(L41),L41=INT(L41),L41&gt;=0,LEN(L41)&lt;=12,
        ISNUMBER(M41),M41=INT(M41),M41&gt;=0,LEN(M41)&lt;=12),
    "OK","NG"),
 IF($R$5=リスト!$J$4,
 IF(AND(ISNUMBER(K41),K41=INT(K41),K41&gt;=0,LEN(K41)&lt;=12,
        ISNUMBER(L41),L41=INT(L41),L41&gt;=0,LEN(L41)&lt;=12,
        ISNUMBER(M41),M41=INT(M41),M41&gt;=0,LEN(M41)&lt;=12,
        ISNUMBER(N41),N41=INT(N41),N41&gt;=0,LEN(N41)&lt;=12),
    "OK","NG"),
 IF($R$5=リスト!$J$5,
 IF(AND(ISNUMBER(K41),K41=INT(K41),K41&gt;=0,LEN(K41)&lt;=12,
        ISNUMBER(L41),L41=INT(L41),L41&gt;=0,LEN(L41)&lt;=12,
        ISNUMBER(M41),M41=INT(M41),M41&gt;=0,LEN(M41)&lt;=12,
        ISNUMBER(N41),N41=INT(N41),N41&gt;=0,LEN(N41)&lt;=12,
        ISNUMBER(O41),O41=INT(O41),O41&gt;=0,LEN(O41)&lt;=12),
    "OK","NG"),
"NG"))),"NG")</f>
        <v>OK</v>
      </c>
      <c r="X41" s="10" t="s">
        <v>225</v>
      </c>
      <c r="Y41" s="10" t="s">
        <v>225</v>
      </c>
      <c r="Z41" s="10" t="s">
        <v>225</v>
      </c>
      <c r="AA41" s="10" t="s">
        <v>225</v>
      </c>
      <c r="AB41" s="10" t="s">
        <v>225</v>
      </c>
    </row>
    <row r="42" spans="3:28" ht="46.5" customHeight="1">
      <c r="C42" s="152"/>
      <c r="D42" s="222" t="s">
        <v>270</v>
      </c>
      <c r="E42" s="222"/>
      <c r="F42" s="140"/>
      <c r="G42" s="140"/>
      <c r="H42" s="140"/>
      <c r="I42" s="140"/>
      <c r="J42" s="133">
        <f t="shared" ref="J42:O42" si="25">J14+J25</f>
        <v>700000</v>
      </c>
      <c r="K42" s="133">
        <f t="shared" si="25"/>
        <v>1350000</v>
      </c>
      <c r="L42" s="133">
        <f t="shared" si="25"/>
        <v>1350000</v>
      </c>
      <c r="M42" s="133">
        <f t="shared" si="25"/>
        <v>1350000</v>
      </c>
      <c r="N42" s="133">
        <f t="shared" si="25"/>
        <v>0</v>
      </c>
      <c r="O42" s="133">
        <f t="shared" si="25"/>
        <v>0</v>
      </c>
      <c r="T42" s="10" t="s">
        <v>225</v>
      </c>
      <c r="U42" s="10" t="s">
        <v>225</v>
      </c>
      <c r="V42" s="10" t="str">
        <f>IFERROR(IF(AND(
  ISNUMBER(J42),J42=INT(J42),J42&gt;=0,LEN(J42)&lt;=12),
 "OK","NG"),"NG"
)</f>
        <v>OK</v>
      </c>
      <c r="W42" s="10" t="str">
        <f>IFERROR(IF($R$5=リスト!$J$3,
 IF(AND(ISNUMBER(K42),K42=INT(K42),K42&gt;=0,LEN(K42)&lt;=12,
        ISNUMBER(L42),L42=INT(L42),L42&gt;=0,LEN(L42)&lt;=12,
        ISNUMBER(M42),M42=INT(M42),M42&gt;=0,LEN(M42)&lt;=12),
    "OK","NG"),
 IF($R$5=リスト!$J$4,
 IF(AND(ISNUMBER(K42),K42=INT(K42),K42&gt;=0,LEN(K42)&lt;=12,
        ISNUMBER(L42),L42=INT(L42),L42&gt;=0,LEN(L42)&lt;=12,
        ISNUMBER(M42),M42=INT(M42),M42&gt;=0,LEN(M42)&lt;=12,
        ISNUMBER(N42),N42=INT(N42),N42&gt;=0,LEN(N42)&lt;=12),
    "OK","NG"),
 IF($R$5=リスト!$J$5,
 IF(AND(ISNUMBER(K42),K42=INT(K42),K42&gt;=0,LEN(K42)&lt;=12,
        ISNUMBER(L42),L42=INT(L42),L42&gt;=0,LEN(L42)&lt;=12,
        ISNUMBER(M42),M42=INT(M42),M42&gt;=0,LEN(M42)&lt;=12,
        ISNUMBER(N42),N42=INT(N42),N42&gt;=0,LEN(N42)&lt;=12,
        ISNUMBER(O42),O42=INT(O42),O42&gt;=0,LEN(O42)&lt;=12),
    "OK","NG"),
"NG"))),"NG")</f>
        <v>OK</v>
      </c>
      <c r="X42" s="10" t="s">
        <v>225</v>
      </c>
      <c r="Y42" s="10" t="s">
        <v>225</v>
      </c>
      <c r="Z42" s="10" t="s">
        <v>225</v>
      </c>
      <c r="AA42" s="10" t="s">
        <v>225</v>
      </c>
      <c r="AB42" s="10" t="s">
        <v>225</v>
      </c>
    </row>
    <row r="43" spans="3:28" ht="46.5" customHeight="1">
      <c r="C43" s="320" t="s">
        <v>271</v>
      </c>
      <c r="D43" s="150"/>
      <c r="E43" s="150"/>
      <c r="F43" s="133">
        <f t="shared" ref="F43:O43" si="26">F38+F39+F40</f>
        <v>111800000</v>
      </c>
      <c r="G43" s="180">
        <f t="shared" si="26"/>
        <v>118200000</v>
      </c>
      <c r="H43" s="180">
        <f t="shared" si="26"/>
        <v>120500000</v>
      </c>
      <c r="I43" s="180">
        <f t="shared" si="26"/>
        <v>123200000</v>
      </c>
      <c r="J43" s="180">
        <f t="shared" si="26"/>
        <v>131515000</v>
      </c>
      <c r="K43" s="180">
        <f t="shared" si="26"/>
        <v>137990000</v>
      </c>
      <c r="L43" s="180">
        <f t="shared" si="26"/>
        <v>145095000</v>
      </c>
      <c r="M43" s="180">
        <f t="shared" si="26"/>
        <v>152370000</v>
      </c>
      <c r="N43" s="180">
        <f t="shared" si="26"/>
        <v>0</v>
      </c>
      <c r="O43" s="180">
        <f t="shared" si="26"/>
        <v>0</v>
      </c>
      <c r="T43" s="10" t="str">
        <f>IF($R$3=リスト!$B$3,
 IFERROR(IF(AND(
  ISNUMBER(F43), F43=INT(F43), LEN(ABS(F43))&lt;=12,
  ISNUMBER(G43), G43=INT(G43), LEN(ABS(G43))&lt;=12,
  ISNUMBER(H43), H43=INT(H43), LEN(ABS(H43))&lt;=12),
  "OK","NG"),"NG"),
 IF($R$3=リスト!$B$4,
 IFERROR(IF(AND(
  ISNUMBER(G43), G43=INT(G43), LEN(ABS(G43))&lt;=12,
  ISNUMBER(H43), H43=INT(H43), LEN(ABS(H43))&lt;=12),
  "OK","NG"),"NG"),
 IF($R$3=リスト!$B$5,
 IFERROR(IF(AND(
  ISNUMBER(H43), H43=INT(H43), LEN(ABS(H43))&lt;=12),
  "OK","NG"),"NG"),
 "-")))</f>
        <v>OK</v>
      </c>
      <c r="U43" s="10" t="str">
        <f t="shared" ref="U43:V43" si="27">IFERROR(IF(AND(
  ISNUMBER(I43),I43=INT(I43),LEN(ABS(I43))&lt;=12),
 "OK","NG"),"NG"
)</f>
        <v>OK</v>
      </c>
      <c r="V43" s="10" t="str">
        <f t="shared" si="27"/>
        <v>OK</v>
      </c>
      <c r="W43" s="10" t="str">
        <f>IFERROR(IF($R$5=リスト!$J$3,
 IF(AND(ISNUMBER(K43),K43=INT(K43),LEN(ABS(K43))&lt;=12,
        ISNUMBER(L43),L43=INT(L43),LEN(ABS(L43))&lt;=12,
        ISNUMBER(M43),M43=INT(M43),LEN(ABS(M43))&lt;=12),
    "OK","NG"),
 IF($R$5=リスト!$J$4,
 IF(AND(ISNUMBER(K43),K43=INT(K43),LEN(ABS(K43))&lt;=12,
        ISNUMBER(L43),L43=INT(L43),LEN(ABS(L43))&lt;=12,
        ISNUMBER(M43),M43=INT(M43),LEN(ABS(M43))&lt;=12,
        ISNUMBER(N43),N43=INT(N43),LEN(ABS(N43))&lt;=12),
    "OK","NG"),
 IF($R$5=リスト!$J$5,
 IF(AND(ISNUMBER(K43),K43=INT(K43),LEN(ABS(K43))&lt;=12,
        ISNUMBER(L43),L43=INT(L43),LEN(ABS(L43))&lt;=12,
        ISNUMBER(M43),M43=INT(M43),LEN(ABS(M43))&lt;=12,
        ISNUMBER(N43),N43=INT(N43),LEN(ABS(N43))&lt;=12,
        ISNUMBER(O43),O43=INT(O43),LEN(ABS(O43))&lt;=12),
    "OK","NG"),
"NG"))),"NG")</f>
        <v>OK</v>
      </c>
      <c r="X43" s="10" t="s">
        <v>225</v>
      </c>
      <c r="Y43" s="10" t="s">
        <v>225</v>
      </c>
      <c r="Z43" s="10" t="s">
        <v>225</v>
      </c>
      <c r="AA43" s="10" t="s">
        <v>225</v>
      </c>
      <c r="AB43" s="10" t="s">
        <v>225</v>
      </c>
    </row>
    <row r="44" spans="3:28" ht="46.5" customHeight="1">
      <c r="C44" s="285" t="s">
        <v>272</v>
      </c>
      <c r="D44" s="223"/>
      <c r="E44" s="223"/>
      <c r="F44" s="316"/>
      <c r="G44" s="316"/>
      <c r="H44" s="316"/>
      <c r="I44" s="316"/>
      <c r="J44" s="316"/>
      <c r="K44" s="153">
        <f>IF(K43=0,0,
 IFERROR(ROUNDDOWN(((K43/$J$43)^(1/LEFT(K$2,1))-1)*100,1),0))</f>
        <v>4.9000000000000004</v>
      </c>
      <c r="L44" s="153">
        <f>IF(L43=0,0,
 IFERROR(ROUNDDOWN(((L43/$J$43)^(1/LEFT(L$2,1))-1)*100,1),0))</f>
        <v>5</v>
      </c>
      <c r="M44" s="153">
        <f>IF(M43=0,0,
 IFERROR(ROUNDDOWN(((M43/$J$43)^(1/LEFT(M$2,1))-1)*100,1),0))</f>
        <v>5</v>
      </c>
      <c r="N44" s="153">
        <f>IF(N43=0,0,
 IFERROR(ROUNDDOWN(((N43/$J$43)^(1/LEFT(N$2,1))-1)*100,1),0))</f>
        <v>0</v>
      </c>
      <c r="O44" s="153">
        <f>IF(O43=0,0,
 IFERROR(ROUNDDOWN(((O43/$J$43)^(1/LEFT(O$2,1))-1)*100,1),0))</f>
        <v>0</v>
      </c>
      <c r="T44" s="10" t="s">
        <v>225</v>
      </c>
      <c r="U44" s="10" t="s">
        <v>225</v>
      </c>
      <c r="V44" s="10" t="s">
        <v>225</v>
      </c>
      <c r="W44" s="10" t="s">
        <v>225</v>
      </c>
      <c r="X44" s="10" t="s">
        <v>225</v>
      </c>
      <c r="Y44" s="10" t="s">
        <v>225</v>
      </c>
      <c r="Z44" s="10" t="s">
        <v>225</v>
      </c>
      <c r="AA44" s="10" t="s">
        <v>225</v>
      </c>
      <c r="AB44" s="10" t="s">
        <v>225</v>
      </c>
    </row>
    <row r="45" spans="3:28" ht="46.5" customHeight="1" thickBot="1">
      <c r="C45" s="220" t="s">
        <v>273</v>
      </c>
      <c r="D45" s="219"/>
      <c r="E45" s="219"/>
      <c r="F45" s="247"/>
      <c r="G45" s="247"/>
      <c r="H45" s="247"/>
      <c r="I45" s="247"/>
      <c r="J45" s="247"/>
      <c r="K45" s="248"/>
      <c r="L45" s="248"/>
      <c r="M45" s="248"/>
      <c r="N45" s="248"/>
      <c r="O45" s="249"/>
      <c r="T45" s="10" t="s">
        <v>225</v>
      </c>
      <c r="U45" s="10" t="s">
        <v>225</v>
      </c>
      <c r="V45" s="10" t="s">
        <v>225</v>
      </c>
      <c r="W45" s="10" t="s">
        <v>225</v>
      </c>
      <c r="X45" s="10" t="s">
        <v>225</v>
      </c>
      <c r="Y45" s="10" t="s">
        <v>225</v>
      </c>
      <c r="Z45" s="10" t="s">
        <v>225</v>
      </c>
      <c r="AA45" s="10" t="s">
        <v>225</v>
      </c>
      <c r="AB45" s="10" t="s">
        <v>225</v>
      </c>
    </row>
    <row r="46" spans="3:28" ht="46.5" customHeight="1" thickTop="1">
      <c r="C46" s="224" t="s">
        <v>274</v>
      </c>
      <c r="D46" s="225"/>
      <c r="E46" s="225"/>
      <c r="F46" s="539">
        <v>3</v>
      </c>
      <c r="G46" s="540">
        <v>3</v>
      </c>
      <c r="H46" s="540">
        <v>3</v>
      </c>
      <c r="I46" s="540">
        <v>3</v>
      </c>
      <c r="J46" s="540">
        <v>3</v>
      </c>
      <c r="K46" s="540">
        <v>3</v>
      </c>
      <c r="L46" s="540">
        <v>3</v>
      </c>
      <c r="M46" s="540">
        <v>3</v>
      </c>
      <c r="N46" s="540"/>
      <c r="O46" s="541"/>
      <c r="T46" s="10" t="str">
        <f>IF($R$3=リスト!$B$3,
 IFERROR(IF(AND(
  ISNUMBER(F46), F46&gt;=0, LEN(INT(F46))&lt;=3, F46=ROUND(F46,0),
  ISNUMBER(G46), G46&gt;=0, LEN(INT(G46))&lt;=3, G46=ROUND(G46,0),
  ISNUMBER(H46), H46&gt;=0, LEN(INT(H46))&lt;=3, H46=ROUND(H46,0)),
  "OK","NG"),"NG"),
 IF($R$3=リスト!$B$4,
 IFERROR(IF(AND(
  ISNUMBER(G46), G46&gt;=0, LEN(INT(G46))&lt;=3, G46=ROUND(G46,0),
  ISNUMBER(H46), H46&gt;=0, LEN(INT(H46))&lt;=3, H46=ROUND(H46,0)),
  "OK","NG"),"NG"),
 IF($R$3=リスト!$B$5,
 IFERROR(IF(AND(
  ISNUMBER(H46), H46&gt;=0, LEN(INT(H46))&lt;=3, H46=ROUND(H46,0)),
  "OK","NG"),"NG"),
 "-")))</f>
        <v>OK</v>
      </c>
      <c r="U46" s="10" t="str">
        <f>IFERROR(IF(AND(
  ISNUMBER(I46),I46&gt;=0,LEN(INT(I46))&lt;=3,I46=ROUND(I46,0)),
 "OK","NG"),"NG"
)</f>
        <v>OK</v>
      </c>
      <c r="V46" s="10" t="str">
        <f>IFERROR(IF(AND(
  ISNUMBER(J46),J46&gt;=0,LEN(INT(J46))&lt;=3,J46=ROUND(J46,0)),
 "OK","NG"),"NG"
)</f>
        <v>OK</v>
      </c>
      <c r="W46" s="10" t="str">
        <f>IFERROR(IF($R$5=リスト!$J$3,
 IF(AND(ISNUMBER(K46),K46&gt;=0,LEN(INT(K46))&lt;=3,K46=ROUND(K46,0),
        ISNUMBER(L46),L46&gt;=0,LEN(INT(L46))&lt;=3,L46=ROUND(L46,0),
        ISNUMBER(M46),M46&gt;=0,LEN(INT(M46))&lt;=3,M46=ROUND(M46,0)),
    "OK","NG"),
 IF($R$5=リスト!$J$4,
 IF(AND(ISNUMBER(K46),K46&gt;=0,LEN(INT(K46))&lt;=3,K46=ROUND(K46,0),
        ISNUMBER(L46),L46&gt;=0,LEN(INT(L46))&lt;=3,L46=ROUND(L46,0),
        ISNUMBER(M46),M46&gt;=0,LEN(INT(M46))&lt;=3,M46=ROUND(M46,0),
        ISNUMBER(N46),N46&gt;=0,LEN(INT(N46))&lt;=3,N46=ROUND(N46,0)),
    "OK","NG"),
 IF($R$5=リスト!$J$5,
 IF(AND(ISNUMBER(K46),K46&gt;=0,LEN(INT(K46))&lt;=3,K46=ROUND(K46,0),
        ISNUMBER(L46),L46&gt;=0,LEN(INT(L46))&lt;=3,L46=ROUND(L46,0),
        ISNUMBER(M46),M46&gt;=0,LEN(INT(M46))&lt;=3,M46=ROUND(M46,0),
        ISNUMBER(N46),N46&gt;=0,LEN(INT(N46))&lt;=3,N46=ROUND(N46,0),
        ISNUMBER(O46),O46&gt;=0,LEN(INT(O46))&lt;=3,O46=ROUND(O46,0)),
    "OK","NG"),
"NG"))),"NG")</f>
        <v>OK</v>
      </c>
      <c r="X46" s="10" t="str">
        <f>IF($R$3=リスト!$B$3, IF(OR($F46="", $G46="", $H46=""), "NG", "OK"),
 IF($R$3=リスト!$B$4, IF(OR($G46="", $H46=""), "NG", "OK"),
 IF($R$3=リスト!$B$5, IF($H46="", "NG", "OK"),
 "-")))</f>
        <v>OK</v>
      </c>
      <c r="Y46" s="10" t="str">
        <f t="shared" ref="Y46:Z49" si="28">IF(I46="", "NG", "OK")</f>
        <v>OK</v>
      </c>
      <c r="Z46" s="10" t="str">
        <f t="shared" si="28"/>
        <v>OK</v>
      </c>
      <c r="AA46" s="10" t="str">
        <f>IF($R$5=リスト!$J$3, IF(COUNTA($K46:$M46)&lt;3, "NG", "OK"),
 IF($R$5=リスト!$J$4, IF(COUNTA($K46:$N46)&lt;4, "NG", "OK"),
 IF($R$5=リスト!$J$5, IF(COUNTA($K46:$O46)&lt;5, "NG", "OK"),
 "NG")))</f>
        <v>OK</v>
      </c>
      <c r="AB46" s="10" t="s">
        <v>225</v>
      </c>
    </row>
    <row r="47" spans="3:28" ht="46.5" customHeight="1">
      <c r="C47" s="224" t="s">
        <v>275</v>
      </c>
      <c r="D47" s="225"/>
      <c r="E47" s="305"/>
      <c r="F47" s="542">
        <v>18000000</v>
      </c>
      <c r="G47" s="543">
        <v>18000000</v>
      </c>
      <c r="H47" s="543">
        <v>18000000</v>
      </c>
      <c r="I47" s="544">
        <v>18000000</v>
      </c>
      <c r="J47" s="543">
        <v>18500000</v>
      </c>
      <c r="K47" s="543">
        <v>19000000</v>
      </c>
      <c r="L47" s="543">
        <v>19500000</v>
      </c>
      <c r="M47" s="543">
        <v>20000000</v>
      </c>
      <c r="N47" s="543"/>
      <c r="O47" s="545"/>
      <c r="T47" s="10" t="str">
        <f>IF($R$3=リスト!$B$3,
 IFERROR(IF(AND(
  ISNUMBER(F47), F47=INT(F47), F47&gt;=0, LEN(F47)&lt;=12,
  ISNUMBER(G47), G47=INT(G47), G47&gt;=0, LEN(G47)&lt;=12,
  ISNUMBER(H47), H47=INT(H47), H47&gt;=0, LEN(H47)&lt;=12),
  "OK","NG"),"NG"),
 IF($R$3=リスト!$B$4,
 IFERROR(IF(AND(
  ISNUMBER(G47), G47=INT(G47), G47&gt;=0, LEN(G47)&lt;=12,
  ISNUMBER(H47), H47=INT(H47), H47&gt;=0, LEN(H47)&lt;=12),
  "OK","NG"),"NG"),
 IF($R$3=リスト!$B$5,
 IFERROR(IF(AND(
  ISNUMBER(H47), H47=INT(H47), H47&gt;=0, LEN(H47)&lt;=12),
  "OK","NG"),"NG"),
 "-")))</f>
        <v>OK</v>
      </c>
      <c r="U47" s="10" t="str">
        <f>IFERROR(IF(AND(
  ISNUMBER(I47),I47=INT(I47),I47&gt;=0,LEN(I47)&lt;=12),
 "OK","NG"),"NG"
)</f>
        <v>OK</v>
      </c>
      <c r="V47" s="10" t="str">
        <f>IFERROR(IF(AND(
  ISNUMBER(J47),J47=INT(J47),J47&gt;=0,LEN(J47)&lt;=12),
 "OK","NG"),"NG"
)</f>
        <v>OK</v>
      </c>
      <c r="W47" s="10" t="str">
        <f>IFERROR(IF($R$5=リスト!$J$3,
 IF(AND(ISNUMBER(K47),K47=INT(K47),K47&gt;=0,LEN(K47)&lt;=12,
        ISNUMBER(L47),L47=INT(L47),L47&gt;=0,LEN(L47)&lt;=12,
        ISNUMBER(M47),M47=INT(M47),M47&gt;=0,LEN(M47)&lt;=12),
    "OK","NG"),
 IF($R$5=リスト!$J$4,
 IF(AND(ISNUMBER(K47),K47=INT(K47),K47&gt;=0,LEN(K47)&lt;=12,
        ISNUMBER(L47),L47=INT(L47),L47&gt;=0,LEN(L47)&lt;=12,
        ISNUMBER(M47),M47=INT(M47),M47&gt;=0,LEN(M47)&lt;=12,
        ISNUMBER(N47),N47=INT(N47),N47&gt;=0,LEN(N47)&lt;=12),
    "OK","NG"),
 IF($R$5=リスト!$J$5,
 IF(AND(ISNUMBER(K47),K47=INT(K47),K47&gt;=0,LEN(K47)&lt;=12,
        ISNUMBER(L47),L47=INT(L47),L47&gt;=0,LEN(L47)&lt;=12,
        ISNUMBER(M47),M47=INT(M47),M47&gt;=0,LEN(M47)&lt;=12,
        ISNUMBER(N47),N47=INT(N47),N47&gt;=0,LEN(N47)&lt;=12,
        ISNUMBER(O47),O47=INT(O47),O47&gt;=0,LEN(O47)&lt;=12),
    "OK","NG"),
"NG"))),"NG")</f>
        <v>OK</v>
      </c>
      <c r="X47" s="10" t="str">
        <f>IF($R$3=リスト!$B$3, IF(OR($F47="", $G47="", $H47=""), "NG", "OK"),
 IF($R$3=リスト!$B$4, IF(OR($G47="", $H47=""), "NG", "OK"),
 IF($R$3=リスト!$B$5, IF($H47="", "NG", "OK"),
 "-")))</f>
        <v>OK</v>
      </c>
      <c r="Y47" s="10" t="str">
        <f t="shared" si="28"/>
        <v>OK</v>
      </c>
      <c r="Z47" s="10" t="str">
        <f t="shared" si="28"/>
        <v>OK</v>
      </c>
      <c r="AA47" s="10" t="str">
        <f>IF($R$5=リスト!$J$3, IF(COUNTA($K47:$M47)&lt;3, "NG", "OK"),
 IF($R$5=リスト!$J$4, IF(COUNTA($K47:$N47)&lt;4, "NG", "OK"),
 IF($R$5=リスト!$J$5, IF(COUNTA($K47:$O47)&lt;5, "NG", "OK"),
 "NG")))</f>
        <v>OK</v>
      </c>
      <c r="AB47" s="10" t="s">
        <v>225</v>
      </c>
    </row>
    <row r="48" spans="3:28" ht="46.5" customHeight="1">
      <c r="C48" s="224" t="s">
        <v>276</v>
      </c>
      <c r="D48" s="225"/>
      <c r="E48" s="305"/>
      <c r="F48" s="546">
        <v>0</v>
      </c>
      <c r="G48" s="547">
        <v>0</v>
      </c>
      <c r="H48" s="547">
        <v>0</v>
      </c>
      <c r="I48" s="548">
        <v>0</v>
      </c>
      <c r="J48" s="547">
        <v>0</v>
      </c>
      <c r="K48" s="547">
        <v>0</v>
      </c>
      <c r="L48" s="547">
        <v>0</v>
      </c>
      <c r="M48" s="547">
        <v>0</v>
      </c>
      <c r="N48" s="547"/>
      <c r="O48" s="549"/>
      <c r="T48" s="10" t="str">
        <f>IF($R$3=リスト!$B$3,
 IFERROR(IF(AND(
  ISNUMBER(F48), F48=INT(F48), F48&gt;=0, LEN(F48)&lt;=12,
  ISNUMBER(G48), G48=INT(G48), G48&gt;=0, LEN(G48)&lt;=12,
  ISNUMBER(H48), H48=INT(H48), H48&gt;=0, LEN(H48)&lt;=12),
  "OK","NG"),"NG"),
 IF($R$3=リスト!$B$4,
 IFERROR(IF(AND(
  ISNUMBER(G48), G48=INT(G48), G48&gt;=0, LEN(G48)&lt;=12,
  ISNUMBER(H48), H48=INT(H48), H48&gt;=0, LEN(H48)&lt;=12),
  "OK","NG"),"NG"),
 IF($R$3=リスト!$B$5,
 IFERROR(IF(AND(
  ISNUMBER(H48), H48=INT(H48), H48&gt;=0, LEN(H48)&lt;=12),
  "OK","NG"),"NG"),
 "-")))</f>
        <v>OK</v>
      </c>
      <c r="U48" s="10" t="str">
        <f>IFERROR(IF(AND(
  ISNUMBER(I48),I48=INT(I48),I48&gt;=0,LEN(I48)&lt;=12),
 "OK","NG"),"NG"
)</f>
        <v>OK</v>
      </c>
      <c r="V48" s="10" t="str">
        <f>IFERROR(IF(AND(
  ISNUMBER(J48),J48=INT(J48),J48&gt;=0,LEN(J48)&lt;=12),
 "OK","NG"),"NG"
)</f>
        <v>OK</v>
      </c>
      <c r="W48" s="10" t="str">
        <f>IFERROR(IF($R$5=リスト!$J$3,
 IF(AND(ISNUMBER(K48),K48=INT(K48),K48&gt;=0,LEN(K48)&lt;=12,
        ISNUMBER(L48),L48=INT(L48),L48&gt;=0,LEN(L48)&lt;=12,
        ISNUMBER(M48),M48=INT(M48),M48&gt;=0,LEN(M48)&lt;=12),
    "OK","NG"),
 IF($R$5=リスト!$J$4,
 IF(AND(ISNUMBER(K48),K48=INT(K48),K48&gt;=0,LEN(K48)&lt;=12,
        ISNUMBER(L48),L48=INT(L48),L48&gt;=0,LEN(L48)&lt;=12,
        ISNUMBER(M48),M48=INT(M48),M48&gt;=0,LEN(M48)&lt;=12,
        ISNUMBER(N48),N48=INT(N48),N48&gt;=0,LEN(N48)&lt;=12),
    "OK","NG"),
 IF($R$5=リスト!$J$5,
 IF(AND(ISNUMBER(K48),K48=INT(K48),K48&gt;=0,LEN(K48)&lt;=12,
        ISNUMBER(L48),L48=INT(L48),L48&gt;=0,LEN(L48)&lt;=12,
        ISNUMBER(M48),M48=INT(M48),M48&gt;=0,LEN(M48)&lt;=12,
        ISNUMBER(N48),N48=INT(N48),N48&gt;=0,LEN(N48)&lt;=12,
        ISNUMBER(O48),O48=INT(O48),O48&gt;=0,LEN(O48)&lt;=12),
    "OK","NG"),
"NG"))),"NG")</f>
        <v>OK</v>
      </c>
      <c r="X48" s="10" t="str">
        <f>IF($R$3=リスト!$B$3, IF(OR($F48="", $G48="", $H48=""), "NG", "OK"),
 IF($R$3=リスト!$B$4, IF(OR($G48="", $H48=""), "NG", "OK"),
 IF($R$3=リスト!$B$5, IF($H48="", "NG", "OK"),
 "-")))</f>
        <v>OK</v>
      </c>
      <c r="Y48" s="10" t="str">
        <f t="shared" si="28"/>
        <v>OK</v>
      </c>
      <c r="Z48" s="10" t="str">
        <f t="shared" si="28"/>
        <v>OK</v>
      </c>
      <c r="AA48" s="10" t="str">
        <f>IF($R$5=リスト!$J$3, IF(COUNTA($K48:$M48)&lt;3, "NG", "OK"),
 IF($R$5=リスト!$J$4, IF(COUNTA($K48:$N48)&lt;4, "NG", "OK"),
 IF($R$5=リスト!$J$5, IF(COUNTA($K48:$O48)&lt;5, "NG", "OK"),
 "NG")))</f>
        <v>OK</v>
      </c>
      <c r="AB48" s="10" t="s">
        <v>225</v>
      </c>
    </row>
    <row r="49" spans="3:28" ht="46.5" customHeight="1" thickBot="1">
      <c r="C49" s="224" t="s">
        <v>277</v>
      </c>
      <c r="D49" s="225"/>
      <c r="E49" s="225"/>
      <c r="F49" s="550">
        <v>17</v>
      </c>
      <c r="G49" s="551">
        <v>18</v>
      </c>
      <c r="H49" s="552">
        <v>18</v>
      </c>
      <c r="I49" s="553">
        <v>18</v>
      </c>
      <c r="J49" s="554">
        <v>19</v>
      </c>
      <c r="K49" s="555">
        <v>19</v>
      </c>
      <c r="L49" s="555">
        <v>19</v>
      </c>
      <c r="M49" s="555">
        <v>19</v>
      </c>
      <c r="N49" s="555"/>
      <c r="O49" s="556"/>
      <c r="T49" s="10" t="str">
        <f>IF($R$3=リスト!$B$3,
 IFERROR(IF(AND(
  ISNUMBER(F49), F49&gt;=0, LEN(INT(F49))&lt;=3, F49=ROUND(F49,2),
  ISNUMBER(G49), G49&gt;=0, LEN(INT(G49))&lt;=3, G49=ROUND(G49,2),
  ISNUMBER(H49), H49&gt;=0, LEN(INT(H49))&lt;=3, H49=ROUND(H49,2)),
  "OK","NG"),"NG"),
 IF($R$3=リスト!$B$4,
 IFERROR(IF(AND(
  ISNUMBER(G49), G49&gt;=0, LEN(INT(G49))&lt;=3, G49=ROUND(G49,2),
  ISNUMBER(H49), H49&gt;=0, LEN(INT(H49))&lt;=3, H49=ROUND(H49,2)),
  "OK","NG"),"NG"),
 IF($R$3=リスト!$B$5,
 IFERROR(IF(AND(
  ISNUMBER(H49), H49&gt;=0, LEN(INT(H49))&lt;=3, H49=ROUND(H49,2)),
  "OK","NG"),"NG"),
 "-")))</f>
        <v>OK</v>
      </c>
      <c r="U49" s="10" t="str">
        <f>IFERROR(IF(AND(
  ISNUMBER(I49),I49&gt;=0,LEN(INT(I49))&lt;=3,I49=ROUND(I49,2)),
 "OK","NG"),"NG"
)</f>
        <v>OK</v>
      </c>
      <c r="V49" s="10" t="str">
        <f>IFERROR(IF(AND(
  ISNUMBER(J49),J49&gt;0,LEN(INT(J49))&lt;=3,J49=ROUND(J49,2)),
 "OK","NG"),"NG"
)</f>
        <v>OK</v>
      </c>
      <c r="W49" s="10" t="str">
        <f>IFERROR(IF($R$5=リスト!$J$3,
 IF(AND(ISNUMBER(K49),K49&gt;0,LEN(INT(K49))&lt;=3,K49=ROUND(K49,2),
        ISNUMBER(L49),L49&gt;0,LEN(INT(L49))&lt;=3,L49=ROUND(L49,2),
        ISNUMBER(M49),M49&gt;0,LEN(INT(M49))&lt;=3,M49=ROUND(M49,2)),
    "OK","NG"),
 IF($R$5=リスト!$J$4,
 IF(AND(ISNUMBER(K49),K49&gt;0,LEN(INT(K49))&lt;=3,K49=ROUND(K49,2),
        ISNUMBER(L49),L49&gt;0,LEN(INT(L49))&lt;=3,L49=ROUND(L49,2),
        ISNUMBER(M49),M49&gt;0,LEN(INT(M49))&lt;=3,M49=ROUND(M49,2),
        ISNUMBER(N49),N49&gt;0,LEN(INT(N49))&lt;=3,N49=ROUND(N49,2)),
    "OK","NG"),
 IF($R$5=リスト!$J$5,
 IF(AND(ISNUMBER(K49),K49&gt;0,LEN(INT(K49))&lt;=3,K49=ROUND(K49,2),
        ISNUMBER(L49),L49&gt;0,LEN(INT(L49))&lt;=3,L49=ROUND(L49,2),
        ISNUMBER(M49),M49&gt;0,LEN(INT(M49))&lt;=3,M49=ROUND(M49,2),
        ISNUMBER(N49),N49&gt;0,LEN(INT(N49))&lt;=3,N49=ROUND(N49,2),
        ISNUMBER(O49),O49&gt;0,LEN(INT(O49))&lt;=3,O49=ROUND(O49,2)),
    "OK","NG"),
"NG"))),"NG")</f>
        <v>OK</v>
      </c>
      <c r="X49" s="10" t="str">
        <f>IF($R$3=リスト!$B$3, IF(OR($F49="", $G49="", $H49=""), "NG", "OK"),
 IF($R$3=リスト!$B$4, IF(OR($G49="", $H49=""), "NG", "OK"),
 IF($R$3=リスト!$B$5, IF($H49="", "NG", "OK"),
 "-")))</f>
        <v>OK</v>
      </c>
      <c r="Y49" s="10" t="str">
        <f t="shared" si="28"/>
        <v>OK</v>
      </c>
      <c r="Z49" s="10" t="str">
        <f t="shared" si="28"/>
        <v>OK</v>
      </c>
      <c r="AA49" s="10" t="str">
        <f>IF($R$5=リスト!$J$3, IF(COUNTA($K49:$M49)&lt;3, "NG", "OK"),
 IF($R$5=リスト!$J$4, IF(COUNTA($K49:$N49)&lt;4, "NG", "OK"),
 IF($R$5=リスト!$J$5, IF(COUNTA($K49:$O49)&lt;5, "NG", "OK"),
 "NG")))</f>
        <v>OK</v>
      </c>
      <c r="AB49" s="10" t="s">
        <v>225</v>
      </c>
    </row>
    <row r="50" spans="3:28" ht="46.5" customHeight="1" thickTop="1" thickBot="1">
      <c r="C50" s="224"/>
      <c r="D50" s="226" t="s">
        <v>278</v>
      </c>
      <c r="E50" s="225"/>
      <c r="F50" s="557">
        <v>13</v>
      </c>
      <c r="G50" s="558">
        <v>14</v>
      </c>
      <c r="H50" s="558">
        <v>14</v>
      </c>
      <c r="I50" s="559">
        <v>15</v>
      </c>
      <c r="J50" s="255"/>
      <c r="K50" s="256"/>
      <c r="L50" s="256"/>
      <c r="M50" s="256"/>
      <c r="N50" s="256"/>
      <c r="O50" s="256"/>
      <c r="T50" s="10" t="str">
        <f>IF($R$3=リスト!$B$3,
 IFERROR(IF(AND(
  ISNUMBER(F50), F50&gt;=0, LEN(INT(F50))&lt;=3, F50=ROUND(F50,0),
  ISNUMBER(G50), G50&gt;=0, LEN(INT(G50))&lt;=3, G50=ROUND(G50,0),
  ISNUMBER(H50), H50&gt;=0, LEN(INT(H50))&lt;=3, H50=ROUND(H50,0)),
  "OK","NG"),"NG"),
 IF($R$3=リスト!$B$4,
 IFERROR(IF(AND(
  ISNUMBER(G50), G50&gt;=0, LEN(INT(G50))&lt;=3, G50=ROUND(G50,0),
  ISNUMBER(H50), H50&gt;=0, LEN(INT(H50))&lt;=3, H50=ROUND(H50,0)),
  "OK","NG"),"NG"),
 IF($R$3=リスト!$B$5,
 IFERROR(IF(AND(
  ISNUMBER(H50), H50&gt;=0, LEN(INT(H50))&lt;=3, H50=ROUND(H50,0)),
  "OK","NG"),"NG"),
 "-")))</f>
        <v>OK</v>
      </c>
      <c r="U50" s="10" t="str">
        <f>IFERROR(IF(AND(
  ISNUMBER(I50),I50&gt;=0,LEN(INT(I50))&lt;=3,I50=ROUND(I50,0)),
 "OK","NG"),"NG"
)</f>
        <v>OK</v>
      </c>
      <c r="V50" s="10" t="s">
        <v>36</v>
      </c>
      <c r="W50" s="10" t="s">
        <v>36</v>
      </c>
      <c r="X50" s="10" t="str">
        <f>IF($R$3=リスト!$B$3, IF(OR($F50="", $G50="", $H50=""), "NG", "OK"),
 IF($R$3=リスト!$B$4, IF(OR($G50="", $H50=""), "NG", "OK"),
 IF($R$3=リスト!$B$5, IF($H50="", "NG", "OK"),
 "-")))</f>
        <v>OK</v>
      </c>
      <c r="Y50" s="10" t="str">
        <f>IF(I50="", "NG", "OK")</f>
        <v>OK</v>
      </c>
      <c r="Z50" s="10" t="s">
        <v>225</v>
      </c>
      <c r="AA50" s="10" t="s">
        <v>225</v>
      </c>
      <c r="AB50" s="10" t="s">
        <v>225</v>
      </c>
    </row>
    <row r="51" spans="3:28" ht="46.5" customHeight="1" thickTop="1" thickBot="1">
      <c r="C51" s="224" t="s">
        <v>279</v>
      </c>
      <c r="D51" s="225"/>
      <c r="E51" s="225"/>
      <c r="F51" s="560">
        <v>62900000</v>
      </c>
      <c r="G51" s="525">
        <v>67500000</v>
      </c>
      <c r="H51" s="525">
        <v>68400000</v>
      </c>
      <c r="I51" s="525">
        <v>70200000</v>
      </c>
      <c r="J51" s="167">
        <v>77615000</v>
      </c>
      <c r="K51" s="167">
        <v>80750000</v>
      </c>
      <c r="L51" s="167">
        <v>83980000</v>
      </c>
      <c r="M51" s="167">
        <v>87400000</v>
      </c>
      <c r="N51" s="167"/>
      <c r="O51" s="168"/>
      <c r="T51" s="10" t="str">
        <f>IF($R$3=リスト!$B$3,
 IFERROR(IF(AND(
  ISNUMBER(F51), F51=INT(F51), F51&gt;=0, LEN(F51)&lt;=12,
  ISNUMBER(G51), G51=INT(G51), G51&gt;=0, LEN(G51)&lt;=12,
  ISNUMBER(H51), H51=INT(H51), H51&gt;=0, LEN(H51)&lt;=12),
  "OK","NG"),"NG"),
 IF($R$3=リスト!$B$4,
 IFERROR(IF(AND(
  ISNUMBER(G51), G51=INT(G51), G51&gt;=0, LEN(G51)&lt;=12,
  ISNUMBER(H51), H51=INT(H51), H51&gt;=0, LEN(H51)&lt;=12),
  "OK","NG"),"NG"),
 IF($R$3=リスト!$B$5,
 IFERROR(IF(AND(
  ISNUMBER(H51), H51=INT(H51), H51&gt;=0, LEN(H51)&lt;=12),
  "OK","NG"),"NG"),
 "-")))</f>
        <v>OK</v>
      </c>
      <c r="U51" s="10" t="str">
        <f t="shared" ref="U51" si="29">IFERROR(IF(AND(
  ISNUMBER(I51),I51=INT(I51),I51&gt;=0,LEN(I51)&lt;=12),
 "OK","NG"),"NG"
)</f>
        <v>OK</v>
      </c>
      <c r="V51" s="10" t="str">
        <f>IFERROR(IF(AND(
  ISNUMBER(J51),J51=INT(J51),J51&gt;=0,LEN(J51)&lt;=12),
 "OK","NG"),"NG"
)</f>
        <v>OK</v>
      </c>
      <c r="W51" s="10" t="str">
        <f>IFERROR(IF($R$5=リスト!$J$3,
 IF(AND(ISNUMBER(K51),K51=INT(K51),K51&gt;=0,LEN(K51)&lt;=12,
        ISNUMBER(L51),L51=INT(L51),L51&gt;=0,LEN(L51)&lt;=12,
        ISNUMBER(M51),M51=INT(M51),M51&gt;=0,LEN(M51)&lt;=12),
    "OK","NG"),
 IF($R$5=リスト!$J$4,
 IF(AND(ISNUMBER(K51),K51=INT(K51),K51&gt;=0,LEN(K51)&lt;=12,
        ISNUMBER(L51),L51=INT(L51),L51&gt;=0,LEN(L51)&lt;=12,
        ISNUMBER(M51),M51=INT(M51),M51&gt;=0,LEN(M51)&lt;=12,
        ISNUMBER(N51),N51=INT(N51),N51&gt;=0,LEN(N51)&lt;=12),
    "OK","NG"),
 IF($R$5=リスト!$J$5,
 IF(AND(ISNUMBER(K51),K51=INT(K51),K51&gt;=0,LEN(K51)&lt;=12,
        ISNUMBER(L51),L51=INT(L51),L51&gt;=0,LEN(L51)&lt;=12,
        ISNUMBER(M51),M51=INT(M51),M51&gt;=0,LEN(M51)&lt;=12,
        ISNUMBER(N51),N51=INT(N51),N51&gt;=0,LEN(N51)&lt;=12,
        ISNUMBER(O51),O51=INT(O51),O51&gt;=0,LEN(O51)&lt;=12),
    "OK","NG"),
"NG"))),"NG")</f>
        <v>OK</v>
      </c>
      <c r="X51" s="10" t="str">
        <f>IF($R$3=リスト!$B$3, IF(OR($F51="", $G51="", $H51=""), "NG", "OK"),
 IF($R$3=リスト!$B$4, IF(OR($G51="", $H51=""), "NG", "OK"),
 IF($R$3=リスト!$B$5, IF($H51="", "NG", "OK"),
 "-")))</f>
        <v>OK</v>
      </c>
      <c r="Y51" s="10" t="str">
        <f>IF(I51="", "NG", "OK")</f>
        <v>OK</v>
      </c>
      <c r="Z51" s="10" t="str">
        <f>IF(J51="", "NG", "OK")</f>
        <v>OK</v>
      </c>
      <c r="AA51" s="10" t="str">
        <f>IF($R$5=リスト!$J$3, IF(COUNTA($K51:$M51)&lt;3, "NG", "OK"),
 IF($R$5=リスト!$J$4, IF(COUNTA($K51:$N51)&lt;4, "NG", "OK"),
 IF($R$5=リスト!$J$5, IF(COUNTA($K51:$O51)&lt;5, "NG", "OK"),
 "NG")))</f>
        <v>OK</v>
      </c>
      <c r="AB51" s="10" t="s">
        <v>225</v>
      </c>
    </row>
    <row r="52" spans="3:28" ht="46.5" customHeight="1" thickTop="1" thickBot="1">
      <c r="C52" s="224"/>
      <c r="D52" s="226" t="s">
        <v>280</v>
      </c>
      <c r="E52" s="225"/>
      <c r="F52" s="561"/>
      <c r="G52" s="561"/>
      <c r="H52" s="561"/>
      <c r="I52" s="562"/>
      <c r="J52" s="563">
        <v>1500000</v>
      </c>
      <c r="K52" s="169">
        <v>3500000</v>
      </c>
      <c r="L52" s="169">
        <v>5500000</v>
      </c>
      <c r="M52" s="169">
        <v>7500000</v>
      </c>
      <c r="N52" s="169"/>
      <c r="O52" s="170"/>
      <c r="T52" s="10" t="s">
        <v>225</v>
      </c>
      <c r="U52" s="10" t="s">
        <v>225</v>
      </c>
      <c r="V52" s="10" t="str">
        <f>IFERROR(IF(
  OR(J52="",AND(ISNUMBER(J52),J52=INT(J52),J52&gt;=0,LEN(J52)&lt;=12)),
 "OK","NG"),"NG"
)</f>
        <v>OK</v>
      </c>
      <c r="W52" s="10" t="str">
        <f>IFERROR(IF($R$5=リスト!$J$3,
 IF(AND(
        OR(K52="",AND(ISNUMBER(K52),K52=INT(K52),K52&gt;=0,LEN(K52)&lt;=12)),
        OR(L52="",AND(ISNUMBER(L52),L52=INT(L52),L52&gt;=0,LEN(L52)&lt;=12)),
        OR(M52="",AND(ISNUMBER(M52),M52=INT(M52),M52&gt;=0,LEN(M52)&lt;=12))
       ),
    "OK","NG"),
 IF($R$5=リスト!$J$4,
 IF(AND(
        OR(K52="",AND(ISNUMBER(K52),K52=INT(K52),K52&gt;=0,LEN(K52)&lt;=12)),
        OR(L52="",AND(ISNUMBER(L52),L52=INT(L52),L52&gt;=0,LEN(L52)&lt;=12)),
        OR(M52="",AND(ISNUMBER(M52),M52=INT(M52),M52&gt;=0,LEN(M52)&lt;=12)),
        OR(N52="",AND(ISNUMBER(N52),N52=INT(N52),N52&gt;=0,LEN(N52)&lt;=12))
       ),
    "OK","NG"),
 IF($R$5=リスト!$J$5,
 IF(AND(
        OR(K52="",AND(ISNUMBER(K52),K52=INT(K52),K52&gt;=0,LEN(K52)&lt;=12)),
        OR(L52="",AND(ISNUMBER(L52),L52=INT(L52),L52&gt;=0,LEN(L52)&lt;=12)),
        OR(M52="",AND(ISNUMBER(M52),M52=INT(M52),M52&gt;=0,LEN(M52)&lt;=12)),
        OR(N52="",AND(ISNUMBER(N52),N52=INT(N52),N52&gt;=0,LEN(N52)&lt;=12)),
        OR(O52="",AND(ISNUMBER(O52),O52=INT(O52),O52&gt;=0,LEN(O52)&lt;=12))
       ),
    "OK","NG"),
"NG"))),"NG")</f>
        <v>OK</v>
      </c>
      <c r="X52" s="10" t="s">
        <v>225</v>
      </c>
      <c r="Y52" s="10" t="s">
        <v>225</v>
      </c>
      <c r="Z52" s="10" t="s">
        <v>225</v>
      </c>
      <c r="AA52" s="10" t="s">
        <v>225</v>
      </c>
      <c r="AB52" s="10" t="s">
        <v>225</v>
      </c>
    </row>
    <row r="53" spans="3:28" ht="46.5" customHeight="1" thickTop="1">
      <c r="C53" s="321" t="s">
        <v>281</v>
      </c>
      <c r="D53" s="225"/>
      <c r="E53" s="225"/>
      <c r="F53" s="134">
        <f t="shared" ref="F53:O53" si="30">IFERROR(F51/F49,"")</f>
        <v>3700000</v>
      </c>
      <c r="G53" s="134">
        <f t="shared" si="30"/>
        <v>3750000</v>
      </c>
      <c r="H53" s="134">
        <f t="shared" si="30"/>
        <v>3800000</v>
      </c>
      <c r="I53" s="134">
        <f t="shared" si="30"/>
        <v>3900000</v>
      </c>
      <c r="J53" s="136">
        <f t="shared" si="30"/>
        <v>4085000</v>
      </c>
      <c r="K53" s="136">
        <f t="shared" si="30"/>
        <v>4250000</v>
      </c>
      <c r="L53" s="136">
        <f t="shared" si="30"/>
        <v>4420000</v>
      </c>
      <c r="M53" s="136">
        <f t="shared" si="30"/>
        <v>4600000</v>
      </c>
      <c r="N53" s="136" t="str">
        <f t="shared" si="30"/>
        <v/>
      </c>
      <c r="O53" s="136" t="str">
        <f t="shared" si="30"/>
        <v/>
      </c>
      <c r="T53" s="10" t="s">
        <v>225</v>
      </c>
      <c r="U53" s="10" t="s">
        <v>225</v>
      </c>
      <c r="V53" s="10" t="s">
        <v>225</v>
      </c>
      <c r="W53" s="10" t="s">
        <v>225</v>
      </c>
      <c r="X53" s="10" t="s">
        <v>225</v>
      </c>
      <c r="Y53" s="10" t="s">
        <v>225</v>
      </c>
      <c r="Z53" s="10" t="s">
        <v>225</v>
      </c>
      <c r="AA53" s="10" t="s">
        <v>225</v>
      </c>
      <c r="AB53" s="10" t="s">
        <v>225</v>
      </c>
    </row>
    <row r="54" spans="3:28" ht="46.5" customHeight="1">
      <c r="C54" s="224" t="s">
        <v>282</v>
      </c>
      <c r="D54" s="225"/>
      <c r="E54" s="225"/>
      <c r="F54" s="179"/>
      <c r="G54" s="140"/>
      <c r="H54" s="140"/>
      <c r="I54" s="140"/>
      <c r="J54" s="140"/>
      <c r="K54" s="153">
        <f>IFERROR(ROUNDDOWN(((K53/$J$53)^(1/LEFT(K$2,1))-1)*100,1),0)</f>
        <v>4</v>
      </c>
      <c r="L54" s="153">
        <f>IFERROR(ROUNDDOWN(((L53/$J$53)^(1/LEFT(L$2,1))-1)*100,1),0)</f>
        <v>4</v>
      </c>
      <c r="M54" s="153">
        <f>IFERROR(ROUNDDOWN(((M53/$J$53)^(1/LEFT(M$2,1))-1)*100,1),0)</f>
        <v>4</v>
      </c>
      <c r="N54" s="153">
        <f>IFERROR(ROUNDDOWN(((N53/$J$53)^(1/LEFT(N$2,1))-1)*100,1),0)</f>
        <v>0</v>
      </c>
      <c r="O54" s="153">
        <f>IFERROR(ROUNDDOWN(((O53/$J$53)^(1/LEFT(O$2,1))-1)*100,1),0)</f>
        <v>0</v>
      </c>
      <c r="T54" s="10" t="s">
        <v>225</v>
      </c>
      <c r="U54" s="10" t="s">
        <v>225</v>
      </c>
      <c r="V54" s="10" t="s">
        <v>225</v>
      </c>
      <c r="W54" s="10" t="s">
        <v>225</v>
      </c>
      <c r="X54" s="10" t="s">
        <v>225</v>
      </c>
      <c r="Y54" s="10" t="s">
        <v>225</v>
      </c>
      <c r="Z54" s="10" t="s">
        <v>225</v>
      </c>
      <c r="AA54" s="10" t="s">
        <v>225</v>
      </c>
      <c r="AB54" s="10" t="s">
        <v>225</v>
      </c>
    </row>
    <row r="55" spans="3:28" ht="46.5" customHeight="1" thickBot="1">
      <c r="C55" s="227" t="s">
        <v>283</v>
      </c>
      <c r="D55" s="228"/>
      <c r="E55" s="228"/>
      <c r="F55" s="257"/>
      <c r="G55" s="257"/>
      <c r="H55" s="257"/>
      <c r="I55" s="257"/>
      <c r="J55" s="257"/>
      <c r="K55" s="258"/>
      <c r="L55" s="258"/>
      <c r="M55" s="258"/>
      <c r="N55" s="258"/>
      <c r="O55" s="259"/>
      <c r="T55" s="10" t="s">
        <v>225</v>
      </c>
      <c r="U55" s="10" t="s">
        <v>225</v>
      </c>
      <c r="V55" s="10" t="s">
        <v>225</v>
      </c>
      <c r="W55" s="10" t="s">
        <v>225</v>
      </c>
      <c r="X55" s="10" t="s">
        <v>225</v>
      </c>
      <c r="Y55" s="10" t="s">
        <v>225</v>
      </c>
      <c r="Z55" s="10" t="s">
        <v>225</v>
      </c>
      <c r="AA55" s="10" t="s">
        <v>225</v>
      </c>
      <c r="AB55" s="10" t="s">
        <v>225</v>
      </c>
    </row>
    <row r="56" spans="3:28" ht="46.5" customHeight="1" thickTop="1" thickBot="1">
      <c r="C56" s="308" t="s">
        <v>284</v>
      </c>
      <c r="D56" s="229"/>
      <c r="E56" s="229"/>
      <c r="F56" s="197">
        <v>12000000</v>
      </c>
      <c r="G56" s="297">
        <v>12000000</v>
      </c>
      <c r="H56" s="297">
        <v>15000000</v>
      </c>
      <c r="I56" s="271">
        <v>8000000</v>
      </c>
      <c r="J56" s="508">
        <v>18500000</v>
      </c>
      <c r="K56" s="200">
        <v>10000000</v>
      </c>
      <c r="L56" s="200">
        <v>10000000</v>
      </c>
      <c r="M56" s="200">
        <v>12000000</v>
      </c>
      <c r="N56" s="200"/>
      <c r="O56" s="260"/>
      <c r="T56" s="10" t="str">
        <f>IF($R$3=リスト!$B$3,
 IFERROR(IF(AND(
  ISNUMBER(F56), F56=INT(F56), F56&gt;=0, LEN(F56)&lt;=12,
  ISNUMBER(G56), G56=INT(G56), G56&gt;=0, LEN(G56)&lt;=12,
  ISNUMBER(H56), H56=INT(H56), H56&gt;=0, LEN(H56)&lt;=12),
  "OK","NG"),"NG"),
 IF($R$3=リスト!$B$4,
 IFERROR(IF(AND(
  ISNUMBER(G56), G56=INT(G56), G56&gt;=0, LEN(G56)&lt;=12,
  ISNUMBER(H56), H56=INT(H56), H56&gt;=0, LEN(H56)&lt;=12),
  "OK","NG"),"NG"),
 IF($R$3=リスト!$B$5,
 IFERROR(IF(AND(
  ISNUMBER(H56), H56=INT(H56), H56&gt;=0, LEN(H56)&lt;=12),
  "OK","NG"),"NG"),
 "-")))</f>
        <v>OK</v>
      </c>
      <c r="U56" s="10" t="str">
        <f t="shared" ref="U56" si="31">IFERROR(IF(AND(
  ISNUMBER(I56),I56=INT(I56),I56&gt;=0,LEN(I56)&lt;=12),
 "OK","NG"),"NG"
)</f>
        <v>OK</v>
      </c>
      <c r="V56" s="10" t="str">
        <f>IFERROR(IF(AND(
  ISNUMBER(J56),J56=INT(J56),J56&gt;=0,LEN(J56)&lt;=12),
 "OK","NG"),"NG"
)</f>
        <v>OK</v>
      </c>
      <c r="W56" s="10" t="str">
        <f>IFERROR(IF($R$5=リスト!$J$3,
 IF(AND(ISNUMBER(K56),K56=INT(K56),K56&gt;=0,LEN(K56)&lt;=12,
        ISNUMBER(L56),L56=INT(L56),L56&gt;=0,LEN(L56)&lt;=12,
        ISNUMBER(M56),M56=INT(M56),M56&gt;=0,LEN(M56)&lt;=12),
    "OK","NG"),
 IF($R$5=リスト!$J$4,
 IF(AND(ISNUMBER(K56),K56=INT(K56),K56&gt;=0,LEN(K56)&lt;=12,
        ISNUMBER(L56),L56=INT(L56),L56&gt;=0,LEN(L56)&lt;=12,
        ISNUMBER(M56),M56=INT(M56),M56&gt;=0,LEN(M56)&lt;=12,
        ISNUMBER(N56),N56=INT(N56),N56&gt;=0,LEN(N56)&lt;=12),
    "OK","NG"),
 IF($R$5=リスト!$J$5,
 IF(AND(ISNUMBER(K56),K56=INT(K56),K56&gt;=0,LEN(K56)&lt;=12,
        ISNUMBER(L56),L56=INT(L56),L56&gt;=0,LEN(L56)&lt;=12,
        ISNUMBER(M56),M56=INT(M56),M56&gt;=0,LEN(M56)&lt;=12,
        ISNUMBER(N56),N56=INT(N56),N56&gt;=0,LEN(N56)&lt;=12,
        ISNUMBER(O56),O56=INT(O56),O56&gt;=0,LEN(O56)&lt;=12),
    "OK","NG"),
"NG"))),"NG")</f>
        <v>OK</v>
      </c>
      <c r="X56" s="10" t="str">
        <f>IF($R$3=リスト!$B$3, IF(OR($F56="", $G56="", $H56=""), "NG", "OK"),
 IF($R$3=リスト!$B$4, IF(OR($G56="", $H56=""), "NG", "OK"),
 IF($R$3=リスト!$B$5, IF($H56="", "NG", "OK"),
 "-")))</f>
        <v>OK</v>
      </c>
      <c r="Y56" s="10" t="str">
        <f>IF(I56="", "NG", "OK")</f>
        <v>OK</v>
      </c>
      <c r="Z56" s="10" t="str">
        <f>IF(J56="", "NG", "OK")</f>
        <v>OK</v>
      </c>
      <c r="AA56" s="10" t="str">
        <f>IF($R$5=リスト!$J$3, IF(COUNTA($K56:$M56)&lt;3, "NG", "OK"),
 IF($R$5=リスト!$J$4, IF(COUNTA($K56:$N56)&lt;4, "NG", "OK"),
 IF($R$5=リスト!$J$5, IF(COUNTA($K56:$O56)&lt;5, "NG", "OK"),
 "NG")))</f>
        <v>OK</v>
      </c>
      <c r="AB56" s="10" t="s">
        <v>225</v>
      </c>
    </row>
    <row r="57" spans="3:28" ht="46.5" customHeight="1" thickTop="1">
      <c r="C57" s="308" t="s">
        <v>285</v>
      </c>
      <c r="D57" s="229"/>
      <c r="E57" s="229"/>
      <c r="F57" s="298">
        <v>12000000</v>
      </c>
      <c r="G57" s="299">
        <v>12000000</v>
      </c>
      <c r="H57" s="300">
        <v>14000000</v>
      </c>
      <c r="I57" s="261"/>
      <c r="J57" s="262"/>
      <c r="K57" s="262"/>
      <c r="L57" s="262"/>
      <c r="M57" s="262"/>
      <c r="N57" s="262"/>
      <c r="O57" s="262"/>
      <c r="T57" s="10" t="str">
        <f>IF($R$3=リスト!$B$3,
 IFERROR(IF(AND(
  ISNUMBER(F57), F57=INT(F57), F57&gt;=0, LEN(F57)&lt;=12,
  ISNUMBER(G57), G57=INT(G57), G57&gt;=0, LEN(G57)&lt;=12,
  ISNUMBER(H57), H57=INT(H57), H57&gt;=0, LEN(H57)&lt;=12),
  "OK","NG"),"NG"),
 IF($R$3=リスト!$B$4,
 IFERROR(IF(AND(
  ISNUMBER(G57), G57=INT(G57), G57&gt;=0, LEN(G57)&lt;=12,
  ISNUMBER(H57), H57=INT(H57), H57&gt;=0, LEN(H57)&lt;=12),
  "OK","NG"),"NG"),
 IF($R$3=リスト!$B$5,
 IFERROR(IF(AND(
  ISNUMBER(H57), H57=INT(H57), H57&gt;=0, LEN(H57)&lt;=12),
  "OK","NG"),"NG"),
 "-")))</f>
        <v>OK</v>
      </c>
      <c r="U57" s="10" t="s">
        <v>225</v>
      </c>
      <c r="V57" s="10" t="s">
        <v>225</v>
      </c>
      <c r="W57" s="10" t="s">
        <v>225</v>
      </c>
      <c r="X57" s="10" t="str">
        <f>IF($R$3=リスト!$B$3, IF(OR($F57="", $G57="", $H57=""), "NG", "OK"),
 IF($R$3=リスト!$B$4, IF(OR($G57="", $H57=""), "NG", "OK"),
 IF($R$3=リスト!$B$5, IF($H57="", "NG", "OK"),
 "-")))</f>
        <v>OK</v>
      </c>
      <c r="Y57" s="10" t="s">
        <v>225</v>
      </c>
      <c r="Z57" s="10" t="s">
        <v>225</v>
      </c>
      <c r="AA57" s="10" t="s">
        <v>225</v>
      </c>
      <c r="AB57" s="10" t="s">
        <v>225</v>
      </c>
    </row>
    <row r="58" spans="3:28" ht="46.5" customHeight="1">
      <c r="C58" s="308" t="s">
        <v>286</v>
      </c>
      <c r="D58" s="270"/>
      <c r="E58" s="229"/>
      <c r="F58" s="272">
        <v>0</v>
      </c>
      <c r="G58" s="273">
        <v>2000000</v>
      </c>
      <c r="H58" s="274">
        <v>1000000</v>
      </c>
      <c r="I58" s="261"/>
      <c r="J58" s="262"/>
      <c r="K58" s="262"/>
      <c r="L58" s="262"/>
      <c r="M58" s="262"/>
      <c r="N58" s="262"/>
      <c r="O58" s="262"/>
      <c r="T58" s="10" t="str">
        <f>IF($R$3=リスト!$B$3,
 IFERROR(IF(AND(
  ISNUMBER(F58), F58=INT(F58), F58&gt;=0, LEN(F58)&lt;=12,
  ISNUMBER(G58), G58=INT(G58), G58&gt;=0, LEN(G58)&lt;=12,
  ISNUMBER(H58), H58=INT(H58), H58&gt;=0, LEN(H58)&lt;=12),
  "OK","NG"),"NG"),
 IF($R$3=リスト!$B$4,
 IFERROR(IF(AND(
  ISNUMBER(G58), G58=INT(G58), G58&gt;=0, LEN(G58)&lt;=12,
  ISNUMBER(H58), H58=INT(H58), H58&gt;=0, LEN(H58)&lt;=12),
  "OK","NG"),"NG"),
 IF($R$3=リスト!$B$5,
 IFERROR(IF(AND(
  ISNUMBER(H58), H58=INT(H58), H58&gt;=0, LEN(H58)&lt;=12),
  "OK","NG"),"NG"),
 "-")))</f>
        <v>OK</v>
      </c>
      <c r="U58" s="10" t="s">
        <v>225</v>
      </c>
      <c r="V58" s="10" t="s">
        <v>225</v>
      </c>
      <c r="W58" s="10" t="s">
        <v>225</v>
      </c>
      <c r="X58" s="10" t="str">
        <f>IF($R$3=リスト!$B$3, IF(OR($F58="", $G58="", $H58=""), "NG", "OK"),
 IF($R$3=リスト!$B$4, IF(OR($G58="", $H58=""), "NG", "OK"),
 IF($R$3=リスト!$B$5, IF($H58="", "NG", "OK"),
 "-")))</f>
        <v>OK</v>
      </c>
      <c r="Y58" s="10" t="s">
        <v>225</v>
      </c>
      <c r="Z58" s="10" t="s">
        <v>225</v>
      </c>
      <c r="AA58" s="10" t="s">
        <v>225</v>
      </c>
      <c r="AB58" s="10" t="s">
        <v>225</v>
      </c>
    </row>
    <row r="59" spans="3:28" ht="46.5" customHeight="1">
      <c r="C59" s="308" t="s">
        <v>287</v>
      </c>
      <c r="D59" s="270"/>
      <c r="E59" s="229"/>
      <c r="F59" s="213">
        <v>3000000</v>
      </c>
      <c r="G59" s="264">
        <v>3500000</v>
      </c>
      <c r="H59" s="295">
        <v>4000000</v>
      </c>
      <c r="I59" s="261"/>
      <c r="J59" s="262"/>
      <c r="K59" s="262"/>
      <c r="L59" s="262"/>
      <c r="M59" s="262"/>
      <c r="N59" s="262"/>
      <c r="O59" s="262"/>
      <c r="T59" s="10" t="str">
        <f>IF($R$3=リスト!$B$3,
 IFERROR(IF(AND(
  ISNUMBER(F59), F59=INT(F59), F59&gt;=0, LEN(F59)&lt;=12,
  ISNUMBER(G59), G59=INT(G59), G59&gt;=0, LEN(G59)&lt;=12,
  ISNUMBER(H59), H59=INT(H59), H59&gt;=0, LEN(H59)&lt;=12),
  "OK","NG"),"NG"),
 IF($R$3=リスト!$B$4,
 IFERROR(IF(AND(
  ISNUMBER(G59), G59=INT(G59), G59&gt;=0, LEN(G59)&lt;=12,
  ISNUMBER(H59), H59=INT(H59), H59&gt;=0, LEN(H59)&lt;=12),
  "OK","NG"),"NG"),
 IF($R$3=リスト!$B$5,
 IFERROR(IF(AND(
  ISNUMBER(H59), H59=INT(H59), H59&gt;=0, LEN(H59)&lt;=12),
  "OK","NG"),"NG"),
 "-")))</f>
        <v>OK</v>
      </c>
      <c r="U59" s="10" t="s">
        <v>225</v>
      </c>
      <c r="V59" s="10" t="s">
        <v>225</v>
      </c>
      <c r="W59" s="10" t="s">
        <v>225</v>
      </c>
      <c r="X59" s="10" t="str">
        <f>IF($R$3=リスト!$B$3, IF(OR($F59="", $G59="", $H59=""), "NG", "OK"),
 IF($R$3=リスト!$B$4, IF(OR($G59="", $H59=""), "NG", "OK"),
 IF($R$3=リスト!$B$5, IF($H59="", "NG", "OK"),
 "-")))</f>
        <v>OK</v>
      </c>
      <c r="Y59" s="10" t="s">
        <v>225</v>
      </c>
      <c r="Z59" s="10" t="s">
        <v>225</v>
      </c>
      <c r="AA59" s="10" t="s">
        <v>225</v>
      </c>
      <c r="AB59" s="10" t="s">
        <v>225</v>
      </c>
    </row>
    <row r="60" spans="3:28" ht="46.5" customHeight="1" thickBot="1">
      <c r="C60" s="308" t="s">
        <v>288</v>
      </c>
      <c r="D60" s="270"/>
      <c r="E60" s="229"/>
      <c r="F60" s="267">
        <v>500000</v>
      </c>
      <c r="G60" s="268">
        <v>600000</v>
      </c>
      <c r="H60" s="269">
        <v>800000</v>
      </c>
      <c r="I60" s="261"/>
      <c r="J60" s="262"/>
      <c r="K60" s="262"/>
      <c r="L60" s="262"/>
      <c r="M60" s="262"/>
      <c r="N60" s="262"/>
      <c r="O60" s="262"/>
      <c r="T60" s="10" t="str">
        <f>IF($R$3=リスト!$B$3,
 IFERROR(IF(AND(
  ISNUMBER(F60), F60=INT(F60), F60&gt;=0, LEN(F60)&lt;=12,
  ISNUMBER(G60), G60=INT(G60), G60&gt;=0, LEN(G60)&lt;=12,
  ISNUMBER(H60), H60=INT(H60), H60&gt;=0, LEN(H60)&lt;=12),
  "OK","NG"),"NG"),
 IF($R$3=リスト!$B$4,
 IFERROR(IF(AND(
  ISNUMBER(G60), G60=INT(G60), G60&gt;=0, LEN(G60)&lt;=12,
  ISNUMBER(H60), H60=INT(H60), H60&gt;=0, LEN(H60)&lt;=12),
  "OK","NG"),"NG"),
 IF($R$3=リスト!$B$5,
 IFERROR(IF(AND(
  ISNUMBER(H60), H60=INT(H60), H60&gt;=0, LEN(H60)&lt;=12),
  "OK","NG"),"NG"),
 "-")))</f>
        <v>OK</v>
      </c>
      <c r="U60" s="10" t="s">
        <v>225</v>
      </c>
      <c r="V60" s="10" t="s">
        <v>225</v>
      </c>
      <c r="W60" s="10" t="s">
        <v>225</v>
      </c>
      <c r="X60" s="10" t="str">
        <f>IF($R$3=リスト!$B$3, IF(OR($F60="", $G60="", $H60=""), "NG", "OK"),
 IF($R$3=リスト!$B$4, IF(OR($G60="", $H60=""), "NG", "OK"),
 IF($R$3=リスト!$B$5, IF($H60="", "NG", "OK"),
 "-")))</f>
        <v>OK</v>
      </c>
      <c r="Y60" s="10" t="s">
        <v>225</v>
      </c>
      <c r="Z60" s="10" t="s">
        <v>225</v>
      </c>
      <c r="AA60" s="10" t="s">
        <v>225</v>
      </c>
      <c r="AB60" s="10" t="s">
        <v>225</v>
      </c>
    </row>
    <row r="61" spans="3:28" ht="16.5" thickTop="1">
      <c r="G61" s="131"/>
      <c r="J61" s="131"/>
      <c r="K61" s="131"/>
      <c r="AA61" s="10"/>
      <c r="AB61" s="10"/>
    </row>
    <row r="62" spans="3:28">
      <c r="C62" s="564"/>
      <c r="D62" s="564"/>
      <c r="E62" s="564"/>
      <c r="F62" s="564"/>
      <c r="G62" s="564"/>
      <c r="H62" s="564"/>
      <c r="I62" s="564"/>
      <c r="J62" s="564"/>
      <c r="K62" s="564"/>
      <c r="L62" s="564"/>
      <c r="M62" s="564"/>
      <c r="N62" s="564"/>
      <c r="O62" s="564"/>
    </row>
    <row r="63" spans="3:28" ht="16.5">
      <c r="C63" s="564" t="s">
        <v>289</v>
      </c>
      <c r="D63" s="565" t="s">
        <v>290</v>
      </c>
      <c r="E63" s="566"/>
      <c r="F63" s="567"/>
      <c r="G63" s="568"/>
      <c r="H63" s="564"/>
      <c r="I63" s="564"/>
      <c r="J63" s="568"/>
      <c r="K63" s="568"/>
      <c r="L63" s="564"/>
      <c r="M63" s="564"/>
      <c r="N63" s="564"/>
      <c r="O63" s="564"/>
    </row>
    <row r="64" spans="3:28" ht="16.5">
      <c r="C64" s="564"/>
      <c r="D64" s="565" t="s">
        <v>291</v>
      </c>
      <c r="E64" s="566"/>
      <c r="F64" s="567"/>
      <c r="G64" s="568"/>
      <c r="H64" s="564"/>
      <c r="I64" s="564"/>
      <c r="J64" s="568"/>
      <c r="K64" s="568"/>
      <c r="L64" s="564"/>
      <c r="M64" s="564"/>
      <c r="N64" s="564"/>
      <c r="O64" s="564"/>
    </row>
    <row r="65" spans="3:15" ht="16.5">
      <c r="C65" s="564"/>
      <c r="D65" s="565"/>
      <c r="E65" s="566"/>
      <c r="F65" s="567"/>
      <c r="G65" s="568"/>
      <c r="H65" s="564"/>
      <c r="I65" s="564"/>
      <c r="J65" s="568"/>
      <c r="K65" s="568"/>
      <c r="L65" s="564"/>
      <c r="M65" s="564"/>
      <c r="N65" s="564"/>
      <c r="O65" s="564"/>
    </row>
    <row r="66" spans="3:15" ht="16.5">
      <c r="C66" s="564" t="s">
        <v>292</v>
      </c>
      <c r="D66" s="565" t="s">
        <v>293</v>
      </c>
      <c r="E66" s="566"/>
      <c r="F66" s="567"/>
      <c r="G66" s="568"/>
      <c r="H66" s="564"/>
      <c r="I66" s="564"/>
      <c r="J66" s="568"/>
      <c r="K66" s="568"/>
      <c r="L66" s="564"/>
      <c r="M66" s="564"/>
      <c r="N66" s="564"/>
      <c r="O66" s="564"/>
    </row>
    <row r="67" spans="3:15" ht="16.5">
      <c r="C67" s="564"/>
      <c r="D67" s="565"/>
      <c r="E67" s="566"/>
      <c r="F67" s="567"/>
      <c r="G67" s="568"/>
      <c r="H67" s="564"/>
      <c r="I67" s="564"/>
      <c r="J67" s="568"/>
      <c r="K67" s="568"/>
      <c r="L67" s="564"/>
      <c r="M67" s="564"/>
      <c r="N67" s="564"/>
      <c r="O67" s="564"/>
    </row>
    <row r="68" spans="3:15" ht="16.5">
      <c r="C68" s="564" t="s">
        <v>294</v>
      </c>
      <c r="D68" s="564" t="s">
        <v>353</v>
      </c>
      <c r="E68" s="569"/>
      <c r="F68" s="567"/>
      <c r="G68" s="568"/>
      <c r="H68" s="564"/>
      <c r="I68" s="564"/>
      <c r="J68" s="568"/>
      <c r="K68" s="568"/>
      <c r="L68" s="564"/>
      <c r="M68" s="564"/>
      <c r="N68" s="564"/>
      <c r="O68" s="564"/>
    </row>
    <row r="69" spans="3:15" ht="16.5">
      <c r="C69" s="564"/>
      <c r="D69" s="564" t="s">
        <v>354</v>
      </c>
      <c r="E69" s="569"/>
      <c r="F69" s="567"/>
      <c r="G69" s="568"/>
      <c r="H69" s="564"/>
      <c r="I69" s="564"/>
      <c r="J69" s="568"/>
      <c r="K69" s="568"/>
      <c r="L69" s="564"/>
      <c r="M69" s="564"/>
      <c r="N69" s="564"/>
      <c r="O69" s="564"/>
    </row>
    <row r="70" spans="3:15" ht="16.5">
      <c r="C70" s="564"/>
      <c r="D70" s="564" t="s">
        <v>355</v>
      </c>
      <c r="E70" s="569"/>
      <c r="F70" s="567"/>
      <c r="G70" s="568"/>
      <c r="H70" s="564"/>
      <c r="I70" s="564"/>
      <c r="J70" s="568"/>
      <c r="K70" s="568"/>
      <c r="L70" s="564"/>
      <c r="M70" s="564"/>
      <c r="N70" s="564"/>
      <c r="O70" s="564"/>
    </row>
    <row r="71" spans="3:15" ht="16.5">
      <c r="C71" s="564"/>
      <c r="D71" s="564" t="s">
        <v>356</v>
      </c>
      <c r="E71" s="569"/>
      <c r="F71" s="567"/>
      <c r="G71" s="568"/>
      <c r="H71" s="564"/>
      <c r="I71" s="564"/>
      <c r="J71" s="568"/>
      <c r="K71" s="568"/>
      <c r="L71" s="564"/>
      <c r="M71" s="564"/>
      <c r="N71" s="564"/>
      <c r="O71" s="564"/>
    </row>
    <row r="72" spans="3:15" ht="16.5">
      <c r="C72" s="564"/>
      <c r="D72" s="564" t="s">
        <v>357</v>
      </c>
      <c r="E72" s="569"/>
      <c r="F72" s="567"/>
      <c r="G72" s="568"/>
      <c r="H72" s="564"/>
      <c r="I72" s="564"/>
      <c r="J72" s="568"/>
      <c r="K72" s="568"/>
      <c r="L72" s="564"/>
      <c r="M72" s="564"/>
      <c r="N72" s="564"/>
      <c r="O72" s="564"/>
    </row>
    <row r="73" spans="3:15" ht="16.5">
      <c r="C73" s="564"/>
      <c r="D73" s="564" t="s">
        <v>300</v>
      </c>
      <c r="E73" s="569"/>
      <c r="F73" s="567"/>
      <c r="G73" s="568"/>
      <c r="H73" s="564"/>
      <c r="I73" s="564"/>
      <c r="J73" s="568"/>
      <c r="K73" s="568"/>
      <c r="L73" s="564"/>
      <c r="M73" s="564"/>
      <c r="N73" s="564"/>
      <c r="O73" s="564"/>
    </row>
    <row r="74" spans="3:15" ht="16.5">
      <c r="C74" s="564"/>
      <c r="D74" s="564" t="s">
        <v>301</v>
      </c>
      <c r="E74" s="569"/>
      <c r="F74" s="567"/>
      <c r="G74" s="568"/>
      <c r="H74" s="564"/>
      <c r="I74" s="564"/>
      <c r="J74" s="568"/>
      <c r="K74" s="568"/>
      <c r="L74" s="564"/>
      <c r="M74" s="564"/>
      <c r="N74" s="564"/>
      <c r="O74" s="564"/>
    </row>
    <row r="75" spans="3:15" ht="16.5">
      <c r="C75" s="564"/>
      <c r="D75" s="564" t="s">
        <v>358</v>
      </c>
      <c r="E75" s="569"/>
      <c r="F75" s="567"/>
      <c r="G75" s="568"/>
      <c r="H75" s="564"/>
      <c r="I75" s="564"/>
      <c r="J75" s="568"/>
      <c r="K75" s="568"/>
      <c r="L75" s="564"/>
      <c r="M75" s="564"/>
      <c r="N75" s="564"/>
      <c r="O75" s="564"/>
    </row>
    <row r="76" spans="3:15" ht="16.5">
      <c r="C76" s="564"/>
      <c r="D76" s="564" t="s">
        <v>359</v>
      </c>
      <c r="E76" s="570"/>
      <c r="F76" s="567"/>
      <c r="G76" s="568"/>
      <c r="H76" s="564"/>
      <c r="I76" s="564"/>
      <c r="J76" s="568"/>
      <c r="K76" s="568"/>
      <c r="L76" s="564"/>
      <c r="M76" s="564"/>
      <c r="N76" s="564"/>
      <c r="O76" s="564"/>
    </row>
    <row r="77" spans="3:15" ht="16.5">
      <c r="C77" s="564"/>
      <c r="D77" s="564" t="s">
        <v>360</v>
      </c>
      <c r="E77" s="569"/>
      <c r="F77" s="567"/>
      <c r="G77" s="568"/>
      <c r="H77" s="564"/>
      <c r="I77" s="564"/>
      <c r="J77" s="568"/>
      <c r="K77" s="568"/>
      <c r="L77" s="564"/>
      <c r="M77" s="564"/>
      <c r="N77" s="564"/>
      <c r="O77" s="564"/>
    </row>
    <row r="78" spans="3:15" ht="16.5">
      <c r="C78" s="564"/>
      <c r="D78" s="564" t="s">
        <v>361</v>
      </c>
      <c r="E78" s="569"/>
      <c r="F78" s="567"/>
      <c r="G78" s="568"/>
      <c r="H78" s="564"/>
      <c r="I78" s="564"/>
      <c r="J78" s="568"/>
      <c r="K78" s="568"/>
      <c r="L78" s="564"/>
      <c r="M78" s="564"/>
      <c r="N78" s="564"/>
      <c r="O78" s="564"/>
    </row>
    <row r="79" spans="3:15" ht="16.5">
      <c r="C79" s="564"/>
      <c r="D79" s="564" t="s">
        <v>362</v>
      </c>
      <c r="E79" s="569"/>
      <c r="F79" s="567"/>
      <c r="G79" s="568"/>
      <c r="H79" s="564"/>
      <c r="I79" s="564"/>
      <c r="J79" s="568"/>
      <c r="K79" s="568"/>
      <c r="L79" s="564"/>
      <c r="M79" s="564"/>
      <c r="N79" s="564"/>
      <c r="O79" s="564"/>
    </row>
    <row r="80" spans="3:15" ht="16.5">
      <c r="C80" s="564"/>
      <c r="D80" s="565"/>
      <c r="E80" s="566"/>
      <c r="F80" s="567"/>
      <c r="G80" s="568"/>
      <c r="H80" s="564"/>
      <c r="I80" s="564"/>
      <c r="J80" s="568"/>
      <c r="K80" s="568"/>
      <c r="L80" s="564"/>
      <c r="M80" s="564"/>
      <c r="N80" s="564"/>
      <c r="O80" s="564"/>
    </row>
    <row r="81" spans="3:15" ht="16.5">
      <c r="C81" s="564" t="s">
        <v>307</v>
      </c>
      <c r="D81" s="565" t="s">
        <v>308</v>
      </c>
      <c r="E81" s="566"/>
      <c r="F81" s="567"/>
      <c r="G81" s="568"/>
      <c r="H81" s="564"/>
      <c r="I81" s="564"/>
      <c r="J81" s="568"/>
      <c r="K81" s="568"/>
      <c r="L81" s="564"/>
      <c r="M81" s="564"/>
      <c r="N81" s="564"/>
      <c r="O81" s="564"/>
    </row>
    <row r="82" spans="3:15" ht="16.5">
      <c r="C82" s="564"/>
      <c r="D82" s="565"/>
      <c r="E82" s="566"/>
      <c r="F82" s="567"/>
      <c r="G82" s="568"/>
      <c r="H82" s="564"/>
      <c r="I82" s="564"/>
      <c r="J82" s="568"/>
      <c r="K82" s="568"/>
      <c r="L82" s="564"/>
      <c r="M82" s="564"/>
      <c r="N82" s="564"/>
      <c r="O82" s="564"/>
    </row>
    <row r="83" spans="3:15" ht="16.5">
      <c r="C83" s="564" t="s">
        <v>309</v>
      </c>
      <c r="D83" s="565" t="s">
        <v>310</v>
      </c>
      <c r="E83" s="566"/>
      <c r="F83" s="567"/>
      <c r="G83" s="568"/>
      <c r="H83" s="564"/>
      <c r="I83" s="564"/>
      <c r="J83" s="568"/>
      <c r="K83" s="568"/>
      <c r="L83" s="564"/>
      <c r="M83" s="564"/>
      <c r="N83" s="564"/>
      <c r="O83" s="564"/>
    </row>
    <row r="84" spans="3:15" ht="16.5">
      <c r="C84" s="564"/>
      <c r="D84" s="565"/>
      <c r="E84" s="566"/>
      <c r="F84" s="567"/>
      <c r="G84" s="564"/>
      <c r="H84" s="564"/>
      <c r="I84" s="564"/>
      <c r="J84" s="564"/>
      <c r="K84" s="564"/>
      <c r="L84" s="564"/>
      <c r="M84" s="564"/>
      <c r="N84" s="564"/>
      <c r="O84" s="564"/>
    </row>
    <row r="85" spans="3:15" ht="16.5">
      <c r="C85" s="564" t="s">
        <v>311</v>
      </c>
      <c r="D85" s="565" t="s">
        <v>312</v>
      </c>
      <c r="E85" s="566"/>
      <c r="F85" s="567"/>
      <c r="G85" s="564"/>
      <c r="H85" s="564"/>
      <c r="I85" s="564"/>
      <c r="J85" s="564"/>
      <c r="K85" s="564"/>
      <c r="L85" s="564"/>
      <c r="M85" s="564"/>
      <c r="N85" s="564"/>
      <c r="O85" s="564"/>
    </row>
    <row r="86" spans="3:15" ht="16.5">
      <c r="C86" s="564"/>
      <c r="D86" s="565"/>
      <c r="E86" s="566"/>
      <c r="F86" s="567"/>
      <c r="G86" s="564"/>
      <c r="H86" s="564"/>
      <c r="I86" s="564"/>
      <c r="J86" s="564"/>
      <c r="K86" s="564"/>
      <c r="L86" s="564"/>
      <c r="M86" s="564"/>
      <c r="N86" s="564"/>
      <c r="O86" s="564"/>
    </row>
    <row r="87" spans="3:15">
      <c r="C87" s="564" t="s">
        <v>313</v>
      </c>
      <c r="D87" s="565" t="s">
        <v>314</v>
      </c>
      <c r="E87" s="564"/>
      <c r="F87" s="564"/>
      <c r="G87" s="564"/>
      <c r="H87" s="564"/>
      <c r="I87" s="564"/>
      <c r="J87" s="564"/>
      <c r="K87" s="564"/>
      <c r="L87" s="564"/>
      <c r="M87" s="564"/>
      <c r="N87" s="564"/>
      <c r="O87" s="564"/>
    </row>
    <row r="88" spans="3:15">
      <c r="C88" s="564"/>
      <c r="D88" s="571" t="s">
        <v>315</v>
      </c>
      <c r="E88" s="564"/>
      <c r="F88" s="564"/>
      <c r="G88" s="564"/>
      <c r="H88" s="564"/>
      <c r="I88" s="564"/>
      <c r="J88" s="564"/>
      <c r="K88" s="564"/>
      <c r="L88" s="564"/>
      <c r="M88" s="564"/>
      <c r="N88" s="564"/>
      <c r="O88" s="564"/>
    </row>
    <row r="89" spans="3:15">
      <c r="C89" s="564"/>
      <c r="D89" s="564"/>
      <c r="E89" s="564"/>
      <c r="F89" s="564"/>
      <c r="G89" s="564"/>
      <c r="H89" s="564"/>
      <c r="I89" s="564"/>
      <c r="J89" s="564"/>
      <c r="K89" s="564"/>
      <c r="L89" s="564"/>
      <c r="M89" s="564"/>
      <c r="N89" s="564"/>
      <c r="O89" s="564"/>
    </row>
    <row r="90" spans="3:15">
      <c r="C90" s="564" t="s">
        <v>316</v>
      </c>
      <c r="D90" s="564" t="s">
        <v>317</v>
      </c>
      <c r="E90" s="564"/>
      <c r="F90" s="564"/>
      <c r="G90" s="564"/>
      <c r="H90" s="564"/>
      <c r="I90" s="564"/>
      <c r="J90" s="564"/>
      <c r="K90" s="564"/>
      <c r="L90" s="564"/>
      <c r="M90" s="564"/>
      <c r="N90" s="564"/>
      <c r="O90" s="564"/>
    </row>
    <row r="91" spans="3:15">
      <c r="C91" s="564"/>
      <c r="D91" s="564" t="s">
        <v>318</v>
      </c>
      <c r="E91" s="564"/>
      <c r="F91" s="564"/>
      <c r="G91" s="564"/>
      <c r="H91" s="564"/>
      <c r="I91" s="564"/>
      <c r="J91" s="564"/>
      <c r="K91" s="564"/>
      <c r="L91" s="564"/>
      <c r="M91" s="564"/>
      <c r="N91" s="564"/>
      <c r="O91" s="564"/>
    </row>
    <row r="92" spans="3:15">
      <c r="C92" s="564"/>
      <c r="D92" s="564" t="s">
        <v>319</v>
      </c>
      <c r="E92" s="564"/>
      <c r="F92" s="564"/>
      <c r="G92" s="564"/>
      <c r="H92" s="564"/>
      <c r="I92" s="564"/>
      <c r="J92" s="564"/>
      <c r="K92" s="564"/>
      <c r="L92" s="564"/>
      <c r="M92" s="564"/>
      <c r="N92" s="564"/>
      <c r="O92" s="564"/>
    </row>
    <row r="93" spans="3:15">
      <c r="C93" s="564"/>
      <c r="D93" s="564" t="s">
        <v>320</v>
      </c>
      <c r="E93" s="564"/>
      <c r="F93" s="564"/>
      <c r="G93" s="564"/>
      <c r="H93" s="564"/>
      <c r="I93" s="564"/>
      <c r="J93" s="564"/>
      <c r="K93" s="564"/>
      <c r="L93" s="564"/>
      <c r="M93" s="564"/>
      <c r="N93" s="564"/>
      <c r="O93" s="564"/>
    </row>
    <row r="94" spans="3:15">
      <c r="C94" s="564"/>
      <c r="D94" s="572" t="s">
        <v>321</v>
      </c>
      <c r="E94" s="564"/>
      <c r="F94" s="564"/>
      <c r="G94" s="564"/>
      <c r="H94" s="564"/>
      <c r="I94" s="564"/>
      <c r="J94" s="564"/>
      <c r="K94" s="564"/>
      <c r="L94" s="564"/>
      <c r="M94" s="564"/>
      <c r="N94" s="564"/>
      <c r="O94" s="564"/>
    </row>
    <row r="95" spans="3:15">
      <c r="C95" s="564"/>
      <c r="D95" s="564"/>
      <c r="E95" s="564"/>
      <c r="F95" s="564"/>
      <c r="G95" s="564"/>
      <c r="H95" s="564"/>
      <c r="I95" s="564"/>
      <c r="J95" s="564"/>
      <c r="K95" s="564"/>
      <c r="L95" s="564"/>
      <c r="M95" s="564"/>
      <c r="N95" s="564"/>
      <c r="O95" s="564"/>
    </row>
    <row r="96" spans="3:15">
      <c r="C96" s="564" t="s">
        <v>322</v>
      </c>
      <c r="D96" s="564" t="s">
        <v>323</v>
      </c>
      <c r="E96" s="564"/>
      <c r="F96" s="564"/>
      <c r="G96" s="564"/>
      <c r="H96" s="564"/>
      <c r="I96" s="564"/>
      <c r="J96" s="564"/>
      <c r="K96" s="564"/>
      <c r="L96" s="564"/>
      <c r="M96" s="564"/>
      <c r="N96" s="564"/>
      <c r="O96" s="564"/>
    </row>
    <row r="97" spans="3:15">
      <c r="C97" s="564"/>
      <c r="D97" s="564" t="s">
        <v>324</v>
      </c>
      <c r="E97" s="564"/>
      <c r="F97" s="564"/>
      <c r="G97" s="564"/>
      <c r="H97" s="564"/>
      <c r="I97" s="564"/>
      <c r="J97" s="564"/>
      <c r="K97" s="564"/>
      <c r="L97" s="564"/>
      <c r="M97" s="564"/>
      <c r="N97" s="564"/>
      <c r="O97" s="564"/>
    </row>
    <row r="98" spans="3:15">
      <c r="C98" s="564"/>
      <c r="D98" s="564" t="s">
        <v>320</v>
      </c>
      <c r="E98" s="564"/>
      <c r="F98" s="564"/>
      <c r="G98" s="564"/>
      <c r="H98" s="564"/>
      <c r="I98" s="564"/>
      <c r="J98" s="564"/>
      <c r="K98" s="564"/>
      <c r="L98" s="564"/>
      <c r="M98" s="564"/>
      <c r="N98" s="564"/>
      <c r="O98" s="564"/>
    </row>
    <row r="99" spans="3:15">
      <c r="C99" s="564"/>
      <c r="D99" s="572" t="s">
        <v>325</v>
      </c>
      <c r="E99" s="564"/>
      <c r="F99" s="564"/>
      <c r="G99" s="564"/>
      <c r="H99" s="564"/>
      <c r="I99" s="564"/>
      <c r="J99" s="564"/>
      <c r="K99" s="564"/>
      <c r="L99" s="564"/>
      <c r="M99" s="564"/>
      <c r="N99" s="564"/>
      <c r="O99" s="564"/>
    </row>
    <row r="100" spans="3:15">
      <c r="C100" s="564"/>
      <c r="D100" s="564"/>
      <c r="E100" s="564"/>
      <c r="F100" s="564"/>
      <c r="G100" s="564"/>
      <c r="H100" s="564"/>
      <c r="I100" s="564"/>
      <c r="J100" s="564"/>
      <c r="K100" s="564"/>
      <c r="L100" s="564"/>
      <c r="M100" s="564"/>
      <c r="N100" s="564"/>
      <c r="O100" s="564"/>
    </row>
    <row r="101" spans="3:15">
      <c r="C101" s="564" t="s">
        <v>326</v>
      </c>
      <c r="D101" s="564" t="s">
        <v>327</v>
      </c>
      <c r="E101" s="564"/>
      <c r="F101" s="564"/>
      <c r="G101" s="564"/>
      <c r="H101" s="564"/>
      <c r="I101" s="564"/>
      <c r="J101" s="564"/>
      <c r="K101" s="564"/>
      <c r="L101" s="564"/>
      <c r="M101" s="564"/>
      <c r="N101" s="564"/>
      <c r="O101" s="564"/>
    </row>
    <row r="102" spans="3:15">
      <c r="C102" s="564"/>
      <c r="D102" s="564" t="s">
        <v>320</v>
      </c>
      <c r="E102" s="564"/>
      <c r="F102" s="564"/>
      <c r="G102" s="564"/>
      <c r="H102" s="564"/>
      <c r="I102" s="564"/>
      <c r="J102" s="564"/>
      <c r="K102" s="564"/>
      <c r="L102" s="564"/>
      <c r="M102" s="564"/>
      <c r="N102" s="564"/>
      <c r="O102" s="564"/>
    </row>
    <row r="103" spans="3:15">
      <c r="C103" s="564"/>
      <c r="D103" s="572" t="s">
        <v>328</v>
      </c>
      <c r="E103" s="564"/>
      <c r="F103" s="564"/>
      <c r="G103" s="564"/>
      <c r="H103" s="564"/>
      <c r="I103" s="564"/>
      <c r="J103" s="564"/>
      <c r="K103" s="564"/>
      <c r="L103" s="564"/>
      <c r="M103" s="564"/>
      <c r="N103" s="564"/>
      <c r="O103" s="564"/>
    </row>
    <row r="104" spans="3:15">
      <c r="C104" s="564"/>
      <c r="D104" s="564"/>
      <c r="E104" s="564"/>
      <c r="F104" s="564"/>
      <c r="G104" s="564"/>
      <c r="H104" s="564"/>
      <c r="I104" s="564"/>
      <c r="J104" s="564"/>
      <c r="K104" s="564"/>
      <c r="L104" s="564"/>
      <c r="M104" s="564"/>
      <c r="N104" s="564"/>
      <c r="O104" s="564"/>
    </row>
    <row r="105" spans="3:15">
      <c r="C105" s="564" t="s">
        <v>329</v>
      </c>
      <c r="D105" s="564" t="s">
        <v>330</v>
      </c>
      <c r="E105" s="564"/>
      <c r="F105" s="564"/>
      <c r="G105" s="564"/>
      <c r="H105" s="564"/>
      <c r="I105" s="564"/>
      <c r="J105" s="564"/>
      <c r="K105" s="564"/>
      <c r="L105" s="564"/>
      <c r="M105" s="564"/>
      <c r="N105" s="564"/>
      <c r="O105" s="564"/>
    </row>
    <row r="106" spans="3:15">
      <c r="C106" s="564"/>
      <c r="D106" s="564" t="s">
        <v>320</v>
      </c>
      <c r="E106" s="564"/>
      <c r="F106" s="564"/>
      <c r="G106" s="564"/>
      <c r="H106" s="564"/>
      <c r="I106" s="564"/>
      <c r="J106" s="564"/>
      <c r="K106" s="564"/>
      <c r="L106" s="564"/>
      <c r="M106" s="564"/>
      <c r="N106" s="564"/>
      <c r="O106" s="564"/>
    </row>
    <row r="107" spans="3:15">
      <c r="C107" s="564"/>
      <c r="D107" s="572" t="s">
        <v>331</v>
      </c>
      <c r="E107" s="564"/>
      <c r="F107" s="564"/>
      <c r="G107" s="564"/>
      <c r="H107" s="564"/>
      <c r="I107" s="564"/>
      <c r="J107" s="564"/>
      <c r="K107" s="564"/>
      <c r="L107" s="564"/>
      <c r="M107" s="564"/>
      <c r="N107" s="564"/>
      <c r="O107" s="564"/>
    </row>
    <row r="108" spans="3:15">
      <c r="C108" s="564"/>
      <c r="D108" s="564"/>
      <c r="E108" s="564"/>
      <c r="F108" s="564"/>
      <c r="G108" s="564"/>
      <c r="H108" s="564"/>
      <c r="I108" s="564"/>
      <c r="J108" s="564"/>
      <c r="K108" s="564"/>
      <c r="L108" s="564"/>
      <c r="M108" s="564"/>
      <c r="N108" s="564"/>
      <c r="O108" s="564"/>
    </row>
  </sheetData>
  <sheetProtection algorithmName="SHA-512" hashValue="VTiL3v9C5orRCzfxms4vh6aXOzWGti0kqqyWkv3SeKQ591qnzWoRS1HzS6bibW2ClxNSktXHNig6LuD48/YU9w==" saltValue="BnGr5/jrUSQfktcNQUYZwg==" spinCount="100000" sheet="1" objects="1" scenarios="1" selectLockedCells="1"/>
  <protectedRanges>
    <protectedRange sqref="K41:O42 J30 K27:O28 J28 F27:J27 F41:I41 F5:O6 F46:O52 F22:O23 J24:O25 J7:O14 F8:I8 F11:I12 J20:O21 J40:J42 F39:O39 F17:O19" name="範囲1"/>
  </protectedRanges>
  <mergeCells count="1">
    <mergeCell ref="Q9:R9"/>
  </mergeCells>
  <phoneticPr fontId="4"/>
  <conditionalFormatting sqref="R8 R11:R13">
    <cfRule type="expression" dxfId="7" priority="2">
      <formula>$R8="NG"</formula>
    </cfRule>
  </conditionalFormatting>
  <hyperlinks>
    <hyperlink ref="D94" r:id="rId1" display="参考：有形固定資産｜調査項目情報｜政府統計の総合窓口(e-stat.go.jp)" xr:uid="{65F64912-7B9B-4D2C-94DC-2DB62BAE9C73}"/>
    <hyperlink ref="D99" r:id="rId2" display="参考：無形固定資産｜定義単位項目情報｜政府統計の総合窓口(e-stat.go.jp)" xr:uid="{0693B04C-1AE2-486F-81AD-473D13738906}"/>
    <hyperlink ref="D103" r:id="rId3" display="参考：自社研究開発費｜調査項目情報｜政府統計の総合窓口(e-stat.go.jp)" xr:uid="{9612BB9A-04D8-4C94-A0B7-67B21248A748}"/>
    <hyperlink ref="D107" r:id="rId4" display="参考：能力開発費｜調査項目情報｜政府統計の総合窓口(e-stat.go.jp)" xr:uid="{D7D79DB2-FB95-4347-96A2-C93C02F68EE4}"/>
  </hyperlinks>
  <pageMargins left="0.25" right="0.25" top="0.75" bottom="0.75" header="0.3" footer="0.3"/>
  <pageSetup paperSize="8" scale="22" fitToWidth="0" orientation="landscape" r:id="rId5"/>
  <drawing r:id="rId6"/>
  <extLst>
    <ext xmlns:x14="http://schemas.microsoft.com/office/spreadsheetml/2009/9/main" uri="{78C0D931-6437-407d-A8EE-F0AAD7539E65}">
      <x14:conditionalFormattings>
        <x14:conditionalFormatting xmlns:xm="http://schemas.microsoft.com/office/excel/2006/main">
          <x14:cfRule type="expression" priority="7" id="{0BB8DCAF-44AB-40DE-BD14-6E2BF113564B}">
            <xm:f>$R$3=リスト!$B$4</xm:f>
            <x14:dxf>
              <font>
                <color auto="1"/>
              </font>
              <fill>
                <patternFill>
                  <bgColor theme="0" tint="-0.14996795556505021"/>
                </patternFill>
              </fill>
            </x14:dxf>
          </x14:cfRule>
          <xm:sqref>F6 F9 F11:F12 F18 F20:F23 F29:F30 F32:F33 F35 F46:F51 F56:F60</xm:sqref>
        </x14:conditionalFormatting>
        <x14:conditionalFormatting xmlns:xm="http://schemas.microsoft.com/office/excel/2006/main">
          <x14:cfRule type="expression" priority="6" id="{45C05296-0F3F-4635-A0D4-51912F43C700}">
            <xm:f>$R$3=リスト!$B$5</xm:f>
            <x14:dxf>
              <font>
                <color auto="1"/>
              </font>
              <fill>
                <patternFill>
                  <bgColor theme="0" tint="-0.14996795556505021"/>
                </patternFill>
              </fill>
            </x14:dxf>
          </x14:cfRule>
          <xm:sqref>F6:G6 F9:G9 F11:G12 F18:G18 F20:G23 F29:G30 F32:G33 F35:G35 F46:G51 F56:G60</xm:sqref>
        </x14:conditionalFormatting>
        <x14:conditionalFormatting xmlns:xm="http://schemas.microsoft.com/office/excel/2006/main">
          <x14:cfRule type="expression" priority="5" id="{89F67018-1F18-434B-90C1-A68FF89F0F04}">
            <xm:f>$R$3=リスト!$B$6</xm:f>
            <x14:dxf>
              <font>
                <color auto="1"/>
              </font>
              <fill>
                <patternFill>
                  <bgColor theme="0" tint="-0.14996795556505021"/>
                </patternFill>
              </fill>
            </x14:dxf>
          </x14:cfRule>
          <xm:sqref>F6:H6 F9:H9 F11:H12 F18:H18 F20:H23 F29:H30 F32:H33 F35:H35 F46:H51 F56:H60</xm:sqref>
        </x14:conditionalFormatting>
        <x14:conditionalFormatting xmlns:xm="http://schemas.microsoft.com/office/excel/2006/main">
          <x14:cfRule type="expression" priority="1" id="{748F5555-826E-4FB4-9A3E-9F2C60161827}">
            <xm:f>$Q$3=リスト!$B$6</xm:f>
            <x14:dxf>
              <font>
                <color auto="1"/>
              </font>
              <fill>
                <patternFill>
                  <bgColor theme="0" tint="-0.14996795556505021"/>
                </patternFill>
              </fill>
            </x14:dxf>
          </x14:cfRule>
          <xm:sqref>H3</xm:sqref>
        </x14:conditionalFormatting>
        <x14:conditionalFormatting xmlns:xm="http://schemas.microsoft.com/office/excel/2006/main">
          <x14:cfRule type="expression" priority="3" id="{DF736966-B2A2-41CC-B191-57BF8ED0BB4A}">
            <xm:f>$R$5=リスト!$J$3</xm:f>
            <x14:dxf>
              <font>
                <color auto="1"/>
              </font>
              <fill>
                <patternFill>
                  <bgColor theme="0" tint="-0.14996795556505021"/>
                </patternFill>
              </fill>
            </x14:dxf>
          </x14:cfRule>
          <xm:sqref>N6:O7 N9:O9 N11:O14 N18:O18 N20:O20 N22:O25 N29:O30 N46:O49 N51:O52 N56:O56</xm:sqref>
        </x14:conditionalFormatting>
        <x14:conditionalFormatting xmlns:xm="http://schemas.microsoft.com/office/excel/2006/main">
          <x14:cfRule type="expression" priority="4" id="{A5D92367-C9D0-4DEE-AC02-F6AB7A7FCA5C}">
            <xm:f>$R$5=リスト!$J$4</xm:f>
            <x14:dxf>
              <font>
                <color auto="1"/>
              </font>
              <fill>
                <patternFill>
                  <bgColor theme="0" tint="-0.14996795556505021"/>
                </patternFill>
              </fill>
            </x14:dxf>
          </x14:cfRule>
          <xm:sqref>O6:O7 O9 O11:O14 O18 O20 O22:O25 O29:O30 O46:O49 O51:O52 O56</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8898D591-5DE8-471E-A090-F13D94D9E529}">
          <x14:formula1>
            <xm:f>リスト!$H$3:$H$50</xm:f>
          </x14:formula1>
          <xm:sqref>J3</xm:sqref>
        </x14:dataValidation>
        <x14:dataValidation type="list" allowBlank="1" showInputMessage="1" showErrorMessage="1" xr:uid="{66715BBF-C2C4-43C6-9FA7-0A6B64A80D55}">
          <x14:formula1>
            <xm:f>リスト!$G$3:$G$15</xm:f>
          </x14:formula1>
          <xm:sqref>I3</xm:sqref>
        </x14:dataValidation>
        <x14:dataValidation type="list" allowBlank="1" showInputMessage="1" showErrorMessage="1" xr:uid="{7F518081-E4EC-4280-BE26-51F337C975B7}">
          <x14:formula1>
            <xm:f>リスト!$I$3:$I$4</xm:f>
          </x14:formula1>
          <xm:sqref>R6</xm:sqref>
        </x14:dataValidation>
        <x14:dataValidation type="list" allowBlank="1" showInputMessage="1" showErrorMessage="1" xr:uid="{E3A66F05-957F-4F02-BB6E-F419F31B68A3}">
          <x14:formula1>
            <xm:f>リスト!$J$3:$J$5</xm:f>
          </x14:formula1>
          <xm:sqref>R5</xm:sqref>
        </x14:dataValidation>
        <x14:dataValidation type="list" allowBlank="1" showInputMessage="1" showErrorMessage="1" xr:uid="{76DC6E2B-E100-42C3-9BCA-F2BB8D98CF88}">
          <x14:formula1>
            <xm:f>リスト!$F$3:$F$27</xm:f>
          </x14:formula1>
          <xm:sqref>H3</xm:sqref>
        </x14:dataValidation>
        <x14:dataValidation type="list" allowBlank="1" showInputMessage="1" showErrorMessage="1" xr:uid="{46204240-E762-4669-9165-6B52C573B05B}">
          <x14:formula1>
            <xm:f>リスト!$D$3:$D$49</xm:f>
          </x14:formula1>
          <xm:sqref>F3</xm:sqref>
        </x14:dataValidation>
        <x14:dataValidation type="list" allowBlank="1" showInputMessage="1" showErrorMessage="1" xr:uid="{804DFCF6-6AE8-47A4-90BA-5070100054DB}">
          <x14:formula1>
            <xm:f>リスト!$E$3:$E$38</xm:f>
          </x14:formula1>
          <xm:sqref>G3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69E02-720D-4739-9443-D58DB0B8ADA6}">
  <sheetPr>
    <tabColor theme="1" tint="0.499984740745262"/>
  </sheetPr>
  <dimension ref="A2:L70"/>
  <sheetViews>
    <sheetView showGridLines="0" zoomScaleNormal="100" workbookViewId="0"/>
  </sheetViews>
  <sheetFormatPr defaultColWidth="8.77734375" defaultRowHeight="15.75"/>
  <cols>
    <col min="1" max="1" width="20.21875" style="7" customWidth="1"/>
    <col min="2" max="2" width="20.44140625" style="7" bestFit="1" customWidth="1"/>
    <col min="3" max="3" width="14.6640625" style="7" bestFit="1" customWidth="1"/>
    <col min="4" max="5" width="14.6640625" style="431" customWidth="1"/>
    <col min="6" max="6" width="11" style="7" bestFit="1" customWidth="1"/>
    <col min="7" max="8" width="11" style="7" customWidth="1"/>
    <col min="9" max="9" width="24.77734375" style="7" bestFit="1" customWidth="1"/>
    <col min="10" max="10" width="11.6640625" style="7" bestFit="1" customWidth="1"/>
    <col min="11" max="11" width="2.6640625" style="7" customWidth="1"/>
    <col min="12" max="16384" width="8.77734375" style="7"/>
  </cols>
  <sheetData>
    <row r="2" spans="1:12" ht="32.25" thickBot="1">
      <c r="A2" s="6" t="s">
        <v>363</v>
      </c>
      <c r="B2" s="6" t="s">
        <v>169</v>
      </c>
      <c r="C2" s="18" t="s">
        <v>364</v>
      </c>
      <c r="D2" s="429" t="s">
        <v>365</v>
      </c>
      <c r="E2" s="429" t="s">
        <v>366</v>
      </c>
      <c r="F2" s="18" t="s">
        <v>367</v>
      </c>
      <c r="G2" s="18" t="s">
        <v>368</v>
      </c>
      <c r="H2" s="6" t="s">
        <v>369</v>
      </c>
      <c r="I2" s="18" t="s">
        <v>370</v>
      </c>
      <c r="J2" s="6" t="s">
        <v>371</v>
      </c>
    </row>
    <row r="3" spans="1:12" ht="16.5" thickTop="1">
      <c r="A3" s="8" t="s">
        <v>372</v>
      </c>
      <c r="B3" s="8" t="s">
        <v>336</v>
      </c>
      <c r="C3" s="8" t="s">
        <v>340</v>
      </c>
      <c r="D3" s="430">
        <v>44805</v>
      </c>
      <c r="E3" s="430">
        <v>45170</v>
      </c>
      <c r="F3" s="8">
        <v>45536</v>
      </c>
      <c r="G3" s="8">
        <v>46296</v>
      </c>
      <c r="H3" s="8">
        <v>46388</v>
      </c>
      <c r="I3" s="7" t="s">
        <v>373</v>
      </c>
      <c r="J3" s="7" t="s">
        <v>350</v>
      </c>
      <c r="L3" s="19"/>
    </row>
    <row r="4" spans="1:12">
      <c r="A4" s="8" t="s">
        <v>374</v>
      </c>
      <c r="B4" s="8" t="s">
        <v>375</v>
      </c>
      <c r="C4" s="8" t="s">
        <v>376</v>
      </c>
      <c r="D4" s="430">
        <v>44835</v>
      </c>
      <c r="E4" s="430">
        <v>45200</v>
      </c>
      <c r="F4" s="8">
        <v>45566</v>
      </c>
      <c r="G4" s="8">
        <v>46327</v>
      </c>
      <c r="H4" s="8">
        <v>46419</v>
      </c>
      <c r="I4" s="7" t="s">
        <v>351</v>
      </c>
      <c r="J4" s="7" t="s">
        <v>377</v>
      </c>
      <c r="L4" s="19"/>
    </row>
    <row r="5" spans="1:12">
      <c r="A5" s="8" t="s">
        <v>378</v>
      </c>
      <c r="B5" s="8" t="s">
        <v>379</v>
      </c>
      <c r="C5" s="8" t="s">
        <v>380</v>
      </c>
      <c r="D5" s="430">
        <v>44866</v>
      </c>
      <c r="E5" s="430">
        <v>45231</v>
      </c>
      <c r="F5" s="8">
        <v>45597</v>
      </c>
      <c r="G5" s="8">
        <v>46357</v>
      </c>
      <c r="H5" s="8">
        <v>46447</v>
      </c>
      <c r="J5" s="7" t="s">
        <v>381</v>
      </c>
      <c r="L5" s="19"/>
    </row>
    <row r="6" spans="1:12">
      <c r="A6" s="8"/>
      <c r="B6" s="8" t="s">
        <v>382</v>
      </c>
      <c r="C6" s="8" t="s">
        <v>383</v>
      </c>
      <c r="D6" s="430">
        <v>44896</v>
      </c>
      <c r="E6" s="430">
        <v>45261</v>
      </c>
      <c r="F6" s="8">
        <v>45627</v>
      </c>
      <c r="G6" s="8">
        <v>46388</v>
      </c>
      <c r="H6" s="8">
        <v>46478</v>
      </c>
      <c r="L6" s="19"/>
    </row>
    <row r="7" spans="1:12">
      <c r="A7" s="8"/>
      <c r="B7" s="8"/>
      <c r="C7" s="8" t="s">
        <v>384</v>
      </c>
      <c r="D7" s="430">
        <v>44927</v>
      </c>
      <c r="E7" s="430">
        <v>45292</v>
      </c>
      <c r="F7" s="8">
        <v>45658</v>
      </c>
      <c r="G7" s="8">
        <v>46419</v>
      </c>
      <c r="H7" s="8">
        <v>46508</v>
      </c>
      <c r="L7" s="19"/>
    </row>
    <row r="8" spans="1:12">
      <c r="A8" s="8"/>
      <c r="B8" s="8"/>
      <c r="C8" s="8" t="s">
        <v>385</v>
      </c>
      <c r="D8" s="430">
        <v>44958</v>
      </c>
      <c r="E8" s="430">
        <v>45323</v>
      </c>
      <c r="F8" s="8">
        <v>45689</v>
      </c>
      <c r="G8" s="8">
        <v>46447</v>
      </c>
      <c r="H8" s="8">
        <v>46539</v>
      </c>
      <c r="L8" s="19"/>
    </row>
    <row r="9" spans="1:12">
      <c r="A9" s="8"/>
      <c r="B9" s="8"/>
      <c r="C9" s="8" t="s">
        <v>386</v>
      </c>
      <c r="D9" s="430">
        <v>44986</v>
      </c>
      <c r="E9" s="430">
        <v>45352</v>
      </c>
      <c r="F9" s="8">
        <v>45717</v>
      </c>
      <c r="G9" s="8">
        <v>46478</v>
      </c>
      <c r="H9" s="8">
        <v>46569</v>
      </c>
      <c r="L9" s="19"/>
    </row>
    <row r="10" spans="1:12">
      <c r="A10" s="8"/>
      <c r="B10" s="8"/>
      <c r="C10" s="8" t="s">
        <v>387</v>
      </c>
      <c r="D10" s="430">
        <v>45017</v>
      </c>
      <c r="E10" s="430">
        <v>45383</v>
      </c>
      <c r="F10" s="8">
        <v>45748</v>
      </c>
      <c r="G10" s="8">
        <v>46508</v>
      </c>
      <c r="H10" s="8">
        <v>46600</v>
      </c>
      <c r="L10" s="19"/>
    </row>
    <row r="11" spans="1:12">
      <c r="A11" s="8"/>
      <c r="B11" s="8"/>
      <c r="C11" s="8" t="s">
        <v>388</v>
      </c>
      <c r="D11" s="430">
        <v>45047</v>
      </c>
      <c r="E11" s="430">
        <v>45413</v>
      </c>
      <c r="F11" s="8">
        <v>45778</v>
      </c>
      <c r="G11" s="8">
        <v>46539</v>
      </c>
      <c r="H11" s="8">
        <v>46631</v>
      </c>
      <c r="L11" s="19"/>
    </row>
    <row r="12" spans="1:12">
      <c r="A12" s="8"/>
      <c r="B12" s="8"/>
      <c r="C12" s="8" t="s">
        <v>389</v>
      </c>
      <c r="D12" s="430">
        <v>45078</v>
      </c>
      <c r="E12" s="430">
        <v>45444</v>
      </c>
      <c r="F12" s="8">
        <v>45809</v>
      </c>
      <c r="G12" s="8">
        <v>46569</v>
      </c>
      <c r="H12" s="8">
        <v>46661</v>
      </c>
      <c r="L12" s="19"/>
    </row>
    <row r="13" spans="1:12">
      <c r="A13" s="8"/>
      <c r="B13" s="8"/>
      <c r="C13" s="8" t="s">
        <v>390</v>
      </c>
      <c r="D13" s="430">
        <v>45108</v>
      </c>
      <c r="E13" s="430">
        <v>45474</v>
      </c>
      <c r="F13" s="8">
        <v>45839</v>
      </c>
      <c r="G13" s="8">
        <v>46600</v>
      </c>
      <c r="H13" s="8">
        <v>46692</v>
      </c>
      <c r="L13" s="19"/>
    </row>
    <row r="14" spans="1:12">
      <c r="A14" s="8"/>
      <c r="B14" s="8"/>
      <c r="C14" s="8" t="s">
        <v>391</v>
      </c>
      <c r="D14" s="430">
        <v>45139</v>
      </c>
      <c r="E14" s="430">
        <v>45505</v>
      </c>
      <c r="F14" s="8">
        <v>45870</v>
      </c>
      <c r="G14" s="8">
        <v>46631</v>
      </c>
      <c r="H14" s="8">
        <v>46722</v>
      </c>
      <c r="L14" s="19"/>
    </row>
    <row r="15" spans="1:12">
      <c r="A15" s="8"/>
      <c r="B15" s="8"/>
      <c r="C15" s="8"/>
      <c r="D15" s="430">
        <v>45170</v>
      </c>
      <c r="E15" s="430">
        <v>45536</v>
      </c>
      <c r="F15" s="8">
        <v>45901</v>
      </c>
      <c r="G15" s="8">
        <v>46661</v>
      </c>
      <c r="H15" s="8">
        <v>46753</v>
      </c>
      <c r="L15" s="19"/>
    </row>
    <row r="16" spans="1:12">
      <c r="A16" s="8"/>
      <c r="C16" s="8"/>
      <c r="D16" s="430">
        <v>45200</v>
      </c>
      <c r="E16" s="430">
        <v>45566</v>
      </c>
      <c r="F16" s="8">
        <v>45931</v>
      </c>
      <c r="G16" s="8"/>
      <c r="H16" s="8">
        <v>46784</v>
      </c>
      <c r="L16" s="19"/>
    </row>
    <row r="17" spans="1:12">
      <c r="A17" s="8"/>
      <c r="D17" s="430">
        <v>45231</v>
      </c>
      <c r="E17" s="430">
        <v>45597</v>
      </c>
      <c r="F17" s="8">
        <v>45962</v>
      </c>
      <c r="G17" s="8"/>
      <c r="H17" s="8">
        <v>46813</v>
      </c>
      <c r="L17" s="19"/>
    </row>
    <row r="18" spans="1:12">
      <c r="A18" s="8"/>
      <c r="D18" s="430">
        <v>45261</v>
      </c>
      <c r="E18" s="430">
        <v>45627</v>
      </c>
      <c r="F18" s="8">
        <v>45992</v>
      </c>
      <c r="G18" s="8"/>
      <c r="H18" s="8">
        <v>46844</v>
      </c>
      <c r="L18" s="19"/>
    </row>
    <row r="19" spans="1:12">
      <c r="A19" s="8"/>
      <c r="D19" s="430">
        <v>45292</v>
      </c>
      <c r="E19" s="430">
        <v>45658</v>
      </c>
      <c r="F19" s="8">
        <v>46023</v>
      </c>
      <c r="G19" s="8"/>
      <c r="H19" s="8">
        <v>46874</v>
      </c>
      <c r="L19" s="19"/>
    </row>
    <row r="20" spans="1:12">
      <c r="A20" s="8"/>
      <c r="D20" s="430">
        <v>45323</v>
      </c>
      <c r="E20" s="430">
        <v>45689</v>
      </c>
      <c r="F20" s="8">
        <v>46054</v>
      </c>
      <c r="G20" s="8"/>
      <c r="H20" s="8">
        <v>46905</v>
      </c>
      <c r="L20" s="19"/>
    </row>
    <row r="21" spans="1:12">
      <c r="A21" s="8"/>
      <c r="D21" s="430">
        <v>45352</v>
      </c>
      <c r="E21" s="430">
        <v>45717</v>
      </c>
      <c r="F21" s="8">
        <v>46082</v>
      </c>
      <c r="G21" s="8"/>
      <c r="H21" s="8">
        <v>46935</v>
      </c>
      <c r="L21" s="19"/>
    </row>
    <row r="22" spans="1:12">
      <c r="A22" s="8"/>
      <c r="D22" s="430">
        <v>45383</v>
      </c>
      <c r="E22" s="430">
        <v>45748</v>
      </c>
      <c r="F22" s="8">
        <v>46113</v>
      </c>
      <c r="G22" s="8"/>
      <c r="H22" s="8">
        <v>46966</v>
      </c>
      <c r="L22" s="19"/>
    </row>
    <row r="23" spans="1:12">
      <c r="A23" s="8"/>
      <c r="D23" s="430">
        <v>45413</v>
      </c>
      <c r="E23" s="430">
        <v>45778</v>
      </c>
      <c r="F23" s="8">
        <v>46143</v>
      </c>
      <c r="G23" s="8"/>
      <c r="H23" s="8">
        <v>46997</v>
      </c>
      <c r="L23" s="19"/>
    </row>
    <row r="24" spans="1:12">
      <c r="A24" s="8"/>
      <c r="D24" s="430">
        <v>45444</v>
      </c>
      <c r="E24" s="430">
        <v>45809</v>
      </c>
      <c r="F24" s="8">
        <v>46174</v>
      </c>
      <c r="G24" s="8"/>
      <c r="H24" s="8">
        <v>47027</v>
      </c>
      <c r="L24" s="19"/>
    </row>
    <row r="25" spans="1:12">
      <c r="A25" s="8"/>
      <c r="D25" s="430">
        <v>45474</v>
      </c>
      <c r="E25" s="430">
        <v>45839</v>
      </c>
      <c r="F25" s="8">
        <v>46204</v>
      </c>
      <c r="G25" s="8"/>
      <c r="H25" s="8">
        <v>47058</v>
      </c>
      <c r="L25" s="19"/>
    </row>
    <row r="26" spans="1:12">
      <c r="A26" s="8"/>
      <c r="D26" s="430">
        <v>45505</v>
      </c>
      <c r="E26" s="430">
        <v>45870</v>
      </c>
      <c r="F26" s="8">
        <v>46235</v>
      </c>
      <c r="G26" s="8"/>
      <c r="H26" s="8">
        <v>47088</v>
      </c>
      <c r="L26" s="19"/>
    </row>
    <row r="27" spans="1:12">
      <c r="A27" s="8"/>
      <c r="D27" s="430">
        <v>45536</v>
      </c>
      <c r="E27" s="430">
        <v>45901</v>
      </c>
      <c r="F27" s="8">
        <v>46266</v>
      </c>
      <c r="G27" s="8"/>
      <c r="H27" s="8">
        <v>47119</v>
      </c>
      <c r="L27" s="19"/>
    </row>
    <row r="28" spans="1:12">
      <c r="A28" s="8"/>
      <c r="D28" s="430">
        <v>45566</v>
      </c>
      <c r="E28" s="430">
        <v>45931</v>
      </c>
      <c r="F28" s="8"/>
      <c r="G28" s="8"/>
      <c r="H28" s="8">
        <v>47150</v>
      </c>
      <c r="L28" s="19"/>
    </row>
    <row r="29" spans="1:12">
      <c r="A29" s="8"/>
      <c r="D29" s="430">
        <v>45597</v>
      </c>
      <c r="E29" s="430">
        <v>45962</v>
      </c>
      <c r="F29" s="8"/>
      <c r="G29" s="8"/>
      <c r="H29" s="8">
        <v>47178</v>
      </c>
      <c r="L29" s="19"/>
    </row>
    <row r="30" spans="1:12">
      <c r="A30" s="8"/>
      <c r="D30" s="430">
        <v>45627</v>
      </c>
      <c r="E30" s="430">
        <v>45992</v>
      </c>
      <c r="F30" s="8"/>
      <c r="G30" s="8"/>
      <c r="H30" s="8">
        <v>47209</v>
      </c>
      <c r="L30" s="19"/>
    </row>
    <row r="31" spans="1:12">
      <c r="A31" s="8"/>
      <c r="D31" s="430">
        <v>45658</v>
      </c>
      <c r="E31" s="430">
        <v>46023</v>
      </c>
      <c r="F31" s="8"/>
      <c r="G31" s="8"/>
      <c r="H31" s="8">
        <v>47239</v>
      </c>
      <c r="L31" s="19"/>
    </row>
    <row r="32" spans="1:12">
      <c r="A32" s="8"/>
      <c r="D32" s="430">
        <v>45689</v>
      </c>
      <c r="E32" s="430">
        <v>46054</v>
      </c>
      <c r="F32" s="8"/>
      <c r="G32" s="8"/>
      <c r="H32" s="8">
        <v>47270</v>
      </c>
      <c r="L32" s="19"/>
    </row>
    <row r="33" spans="1:12">
      <c r="A33" s="8"/>
      <c r="D33" s="430">
        <v>45717</v>
      </c>
      <c r="E33" s="430">
        <v>46082</v>
      </c>
      <c r="F33" s="8"/>
      <c r="G33" s="8"/>
      <c r="H33" s="8">
        <v>47300</v>
      </c>
      <c r="L33" s="19"/>
    </row>
    <row r="34" spans="1:12">
      <c r="A34" s="8"/>
      <c r="D34" s="430">
        <v>45748</v>
      </c>
      <c r="E34" s="430">
        <v>46113</v>
      </c>
      <c r="F34" s="8"/>
      <c r="G34" s="8"/>
      <c r="H34" s="8">
        <v>47331</v>
      </c>
      <c r="L34" s="19"/>
    </row>
    <row r="35" spans="1:12">
      <c r="A35" s="8"/>
      <c r="D35" s="430">
        <v>45778</v>
      </c>
      <c r="E35" s="430">
        <v>46143</v>
      </c>
      <c r="F35" s="8"/>
      <c r="G35" s="8"/>
      <c r="H35" s="8">
        <v>47362</v>
      </c>
      <c r="L35" s="19"/>
    </row>
    <row r="36" spans="1:12">
      <c r="A36" s="8"/>
      <c r="D36" s="430">
        <v>45809</v>
      </c>
      <c r="E36" s="430">
        <v>46174</v>
      </c>
      <c r="F36" s="8"/>
      <c r="G36" s="8"/>
      <c r="H36" s="8">
        <v>47392</v>
      </c>
      <c r="L36" s="19"/>
    </row>
    <row r="37" spans="1:12">
      <c r="A37" s="8"/>
      <c r="D37" s="430">
        <v>45839</v>
      </c>
      <c r="E37" s="430">
        <v>46204</v>
      </c>
      <c r="F37" s="8"/>
      <c r="G37" s="8"/>
      <c r="H37" s="8">
        <v>47423</v>
      </c>
      <c r="L37" s="19"/>
    </row>
    <row r="38" spans="1:12">
      <c r="A38" s="8"/>
      <c r="D38" s="430">
        <v>45870</v>
      </c>
      <c r="E38" s="430">
        <v>46235</v>
      </c>
      <c r="F38" s="8"/>
      <c r="G38" s="8"/>
      <c r="H38" s="8">
        <v>47453</v>
      </c>
      <c r="L38" s="19"/>
    </row>
    <row r="39" spans="1:12">
      <c r="A39" s="8"/>
      <c r="D39" s="430">
        <v>45901</v>
      </c>
      <c r="F39" s="8"/>
      <c r="G39" s="8"/>
      <c r="H39" s="8">
        <v>47484</v>
      </c>
      <c r="L39" s="19"/>
    </row>
    <row r="40" spans="1:12">
      <c r="A40" s="8"/>
      <c r="D40" s="430">
        <v>45931</v>
      </c>
      <c r="F40" s="8"/>
      <c r="G40" s="8"/>
      <c r="H40" s="8">
        <v>47515</v>
      </c>
      <c r="L40" s="19"/>
    </row>
    <row r="41" spans="1:12">
      <c r="A41" s="8"/>
      <c r="D41" s="430">
        <v>45962</v>
      </c>
      <c r="F41" s="8"/>
      <c r="G41" s="8"/>
      <c r="H41" s="8">
        <v>47543</v>
      </c>
      <c r="L41" s="19"/>
    </row>
    <row r="42" spans="1:12">
      <c r="A42" s="8"/>
      <c r="D42" s="430">
        <v>45992</v>
      </c>
      <c r="F42" s="8"/>
      <c r="G42" s="8"/>
      <c r="H42" s="8">
        <v>47574</v>
      </c>
      <c r="L42" s="19"/>
    </row>
    <row r="43" spans="1:12">
      <c r="A43" s="8"/>
      <c r="D43" s="430">
        <v>46023</v>
      </c>
      <c r="F43" s="8"/>
      <c r="G43" s="8"/>
      <c r="H43" s="8">
        <v>47604</v>
      </c>
      <c r="L43" s="19"/>
    </row>
    <row r="44" spans="1:12">
      <c r="A44" s="8"/>
      <c r="D44" s="430">
        <v>46054</v>
      </c>
      <c r="F44" s="8"/>
      <c r="G44" s="8"/>
      <c r="H44" s="8">
        <v>47635</v>
      </c>
      <c r="L44" s="19"/>
    </row>
    <row r="45" spans="1:12">
      <c r="A45" s="8"/>
      <c r="D45" s="430">
        <v>46082</v>
      </c>
      <c r="F45" s="8"/>
      <c r="G45" s="8"/>
      <c r="H45" s="8">
        <v>47665</v>
      </c>
      <c r="L45" s="19"/>
    </row>
    <row r="46" spans="1:12">
      <c r="A46" s="8"/>
      <c r="D46" s="430">
        <v>46113</v>
      </c>
      <c r="F46" s="8"/>
      <c r="G46" s="8"/>
      <c r="H46" s="8">
        <v>47696</v>
      </c>
      <c r="L46" s="19"/>
    </row>
    <row r="47" spans="1:12">
      <c r="A47" s="8"/>
      <c r="D47" s="430">
        <v>46143</v>
      </c>
      <c r="F47" s="8"/>
      <c r="G47" s="8"/>
      <c r="H47" s="8">
        <v>47727</v>
      </c>
      <c r="L47" s="19"/>
    </row>
    <row r="48" spans="1:12">
      <c r="A48" s="8"/>
      <c r="D48" s="430">
        <v>46174</v>
      </c>
      <c r="F48" s="8"/>
      <c r="G48" s="8"/>
      <c r="H48" s="8">
        <v>47757</v>
      </c>
      <c r="L48" s="19"/>
    </row>
    <row r="49" spans="1:12">
      <c r="A49" s="8"/>
      <c r="D49" s="430">
        <v>46204</v>
      </c>
      <c r="F49" s="8"/>
      <c r="G49" s="8"/>
      <c r="H49" s="8">
        <v>47788</v>
      </c>
      <c r="L49" s="19"/>
    </row>
    <row r="50" spans="1:12">
      <c r="A50" s="8"/>
      <c r="F50" s="8"/>
      <c r="G50" s="8"/>
      <c r="H50" s="8">
        <v>47818</v>
      </c>
    </row>
    <row r="51" spans="1:12">
      <c r="A51" s="8"/>
      <c r="F51" s="8"/>
      <c r="G51" s="8"/>
    </row>
    <row r="52" spans="1:12">
      <c r="A52" s="8"/>
      <c r="F52" s="8"/>
      <c r="G52" s="8"/>
    </row>
    <row r="53" spans="1:12">
      <c r="A53" s="8"/>
      <c r="F53" s="8"/>
      <c r="G53" s="8"/>
    </row>
    <row r="54" spans="1:12">
      <c r="A54" s="8"/>
      <c r="F54" s="8"/>
      <c r="G54" s="8"/>
      <c r="H54" s="8"/>
    </row>
    <row r="55" spans="1:12">
      <c r="A55" s="8"/>
      <c r="F55" s="8"/>
      <c r="G55" s="8"/>
      <c r="H55" s="8"/>
    </row>
    <row r="56" spans="1:12">
      <c r="A56" s="8"/>
      <c r="F56" s="8"/>
      <c r="G56" s="8"/>
      <c r="H56" s="8"/>
    </row>
    <row r="57" spans="1:12">
      <c r="A57" s="8"/>
      <c r="F57" s="8"/>
      <c r="G57" s="8"/>
      <c r="H57" s="8"/>
    </row>
    <row r="58" spans="1:12">
      <c r="A58" s="8"/>
      <c r="F58" s="8"/>
      <c r="G58" s="8"/>
      <c r="H58" s="8"/>
    </row>
    <row r="59" spans="1:12">
      <c r="A59" s="8"/>
      <c r="F59" s="8"/>
      <c r="G59" s="8"/>
      <c r="H59" s="8"/>
    </row>
    <row r="60" spans="1:12">
      <c r="A60" s="8"/>
      <c r="F60" s="8"/>
      <c r="G60" s="8"/>
      <c r="H60" s="8"/>
    </row>
    <row r="61" spans="1:12">
      <c r="A61" s="8"/>
      <c r="F61" s="8"/>
      <c r="G61" s="8"/>
      <c r="H61" s="8"/>
    </row>
    <row r="62" spans="1:12">
      <c r="A62" s="8"/>
      <c r="F62" s="8"/>
      <c r="G62" s="8"/>
      <c r="H62" s="8"/>
    </row>
    <row r="63" spans="1:12">
      <c r="F63" s="8"/>
      <c r="G63" s="8"/>
    </row>
    <row r="64" spans="1:12">
      <c r="F64" s="8"/>
      <c r="G64" s="8"/>
    </row>
    <row r="65" spans="6:7">
      <c r="F65" s="8"/>
      <c r="G65" s="8"/>
    </row>
    <row r="66" spans="6:7">
      <c r="F66" s="8"/>
      <c r="G66" s="8"/>
    </row>
    <row r="67" spans="6:7">
      <c r="F67" s="8"/>
      <c r="G67" s="8"/>
    </row>
    <row r="68" spans="6:7">
      <c r="F68" s="8"/>
      <c r="G68" s="8"/>
    </row>
    <row r="69" spans="6:7">
      <c r="F69" s="8"/>
      <c r="G69" s="8"/>
    </row>
    <row r="70" spans="6:7">
      <c r="F70" s="8"/>
      <c r="G70" s="8"/>
    </row>
  </sheetData>
  <phoneticPr fontId="4"/>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2D3F5-CB19-41F2-A152-2D000B528814}">
  <dimension ref="A1:J850"/>
  <sheetViews>
    <sheetView workbookViewId="0"/>
  </sheetViews>
  <sheetFormatPr defaultRowHeight="15.75"/>
  <cols>
    <col min="2" max="2" width="34.21875" style="343" customWidth="1"/>
    <col min="3" max="3" width="15.77734375" customWidth="1"/>
    <col min="10" max="10" width="14.5546875" customWidth="1"/>
  </cols>
  <sheetData>
    <row r="1" spans="1:10">
      <c r="A1" s="340" t="s">
        <v>392</v>
      </c>
      <c r="B1" s="341" t="s">
        <v>393</v>
      </c>
      <c r="C1" s="342" t="s">
        <v>394</v>
      </c>
      <c r="D1" s="341" t="s">
        <v>395</v>
      </c>
      <c r="E1" s="341" t="s">
        <v>396</v>
      </c>
      <c r="F1" s="341" t="s">
        <v>397</v>
      </c>
      <c r="G1" s="341" t="s">
        <v>398</v>
      </c>
      <c r="H1" s="341" t="str">
        <f>IF(AND(BS貸借対照表!Q7="OK",PL損益計算書・収益計画!Q8="OK"),"OK","NG")</f>
        <v>NG</v>
      </c>
      <c r="I1" s="341" t="str">
        <f>はじめに!AI2</f>
        <v>1.0</v>
      </c>
      <c r="J1" s="341" t="str">
        <f>IF(PL損益計算書・収益計画!Q2="","",PL損益計算書・収益計画!Q2)</f>
        <v/>
      </c>
    </row>
    <row r="2" spans="1:10">
      <c r="A2" t="s">
        <v>399</v>
      </c>
      <c r="B2" s="343" t="s">
        <v>400</v>
      </c>
      <c r="C2" t="s">
        <v>401</v>
      </c>
      <c r="D2" t="s">
        <v>402</v>
      </c>
      <c r="E2">
        <v>1</v>
      </c>
      <c r="F2">
        <v>1</v>
      </c>
      <c r="G2" s="410" t="s">
        <v>403</v>
      </c>
      <c r="H2" s="341"/>
      <c r="I2" s="341"/>
    </row>
    <row r="3" spans="1:10">
      <c r="A3" t="s">
        <v>404</v>
      </c>
      <c r="B3" s="343" t="s">
        <v>405</v>
      </c>
      <c r="C3" t="s">
        <v>401</v>
      </c>
      <c r="D3" t="s">
        <v>402</v>
      </c>
      <c r="E3">
        <v>1</v>
      </c>
      <c r="F3">
        <v>2</v>
      </c>
      <c r="G3" s="410" t="s">
        <v>403</v>
      </c>
    </row>
    <row r="4" spans="1:10">
      <c r="A4" t="s">
        <v>406</v>
      </c>
      <c r="B4" s="343" t="s">
        <v>407</v>
      </c>
      <c r="C4" t="s">
        <v>401</v>
      </c>
      <c r="D4" t="s">
        <v>402</v>
      </c>
      <c r="E4">
        <v>1</v>
      </c>
      <c r="F4">
        <v>3</v>
      </c>
      <c r="G4" s="410" t="s">
        <v>403</v>
      </c>
    </row>
    <row r="5" spans="1:10">
      <c r="A5" t="s">
        <v>408</v>
      </c>
      <c r="B5" s="343" t="s">
        <v>337</v>
      </c>
      <c r="C5" t="s">
        <v>401</v>
      </c>
      <c r="D5" t="s">
        <v>402</v>
      </c>
      <c r="E5">
        <v>1</v>
      </c>
      <c r="F5">
        <v>4</v>
      </c>
      <c r="G5" s="410" t="s">
        <v>403</v>
      </c>
    </row>
    <row r="6" spans="1:10">
      <c r="A6" t="s">
        <v>409</v>
      </c>
      <c r="B6" s="343" t="s">
        <v>410</v>
      </c>
      <c r="C6" t="s">
        <v>401</v>
      </c>
      <c r="D6" t="s">
        <v>402</v>
      </c>
      <c r="E6">
        <v>1</v>
      </c>
      <c r="F6">
        <v>5</v>
      </c>
      <c r="G6" s="410" t="s">
        <v>403</v>
      </c>
    </row>
    <row r="7" spans="1:10">
      <c r="A7" t="s">
        <v>411</v>
      </c>
      <c r="B7" s="343" t="s">
        <v>412</v>
      </c>
      <c r="C7" t="s">
        <v>401</v>
      </c>
      <c r="D7" t="s">
        <v>402</v>
      </c>
      <c r="E7">
        <v>1</v>
      </c>
      <c r="F7">
        <v>6</v>
      </c>
      <c r="G7" s="410" t="s">
        <v>403</v>
      </c>
    </row>
    <row r="8" spans="1:10">
      <c r="A8" t="s">
        <v>413</v>
      </c>
      <c r="B8" s="343" t="s">
        <v>414</v>
      </c>
      <c r="C8" t="s">
        <v>401</v>
      </c>
      <c r="D8" t="s">
        <v>402</v>
      </c>
      <c r="E8">
        <v>1</v>
      </c>
      <c r="F8">
        <v>7</v>
      </c>
      <c r="G8" s="410" t="s">
        <v>403</v>
      </c>
    </row>
    <row r="9" spans="1:10">
      <c r="A9" t="s">
        <v>415</v>
      </c>
      <c r="B9" s="343" t="s">
        <v>416</v>
      </c>
      <c r="C9" t="s">
        <v>401</v>
      </c>
      <c r="D9" t="s">
        <v>402</v>
      </c>
      <c r="E9">
        <v>1</v>
      </c>
      <c r="F9">
        <v>8</v>
      </c>
      <c r="G9" s="410" t="s">
        <v>403</v>
      </c>
    </row>
    <row r="10" spans="1:10">
      <c r="A10" t="s">
        <v>417</v>
      </c>
      <c r="B10" s="343" t="s">
        <v>418</v>
      </c>
      <c r="C10" t="s">
        <v>401</v>
      </c>
      <c r="D10" t="s">
        <v>402</v>
      </c>
      <c r="E10">
        <v>1</v>
      </c>
      <c r="F10">
        <v>9</v>
      </c>
      <c r="G10" s="410" t="s">
        <v>403</v>
      </c>
    </row>
    <row r="11" spans="1:10">
      <c r="A11" t="s">
        <v>419</v>
      </c>
      <c r="B11" s="343" t="s">
        <v>184</v>
      </c>
      <c r="C11" t="s">
        <v>401</v>
      </c>
      <c r="D11" t="s">
        <v>402</v>
      </c>
      <c r="E11">
        <v>1</v>
      </c>
      <c r="F11">
        <v>10</v>
      </c>
      <c r="G11" s="410" t="s">
        <v>403</v>
      </c>
    </row>
    <row r="12" spans="1:10">
      <c r="A12" t="s">
        <v>420</v>
      </c>
      <c r="B12" s="343" t="s">
        <v>421</v>
      </c>
      <c r="C12" t="s">
        <v>401</v>
      </c>
      <c r="D12" t="s">
        <v>402</v>
      </c>
      <c r="E12">
        <v>1</v>
      </c>
      <c r="F12">
        <v>11</v>
      </c>
      <c r="G12" s="410" t="s">
        <v>403</v>
      </c>
    </row>
    <row r="13" spans="1:10">
      <c r="A13" t="s">
        <v>422</v>
      </c>
      <c r="B13" s="343" t="s">
        <v>423</v>
      </c>
      <c r="C13" t="s">
        <v>401</v>
      </c>
      <c r="D13" t="s">
        <v>402</v>
      </c>
      <c r="E13">
        <v>1</v>
      </c>
      <c r="F13">
        <v>12</v>
      </c>
      <c r="G13" s="410" t="s">
        <v>403</v>
      </c>
    </row>
    <row r="14" spans="1:10">
      <c r="A14" t="s">
        <v>424</v>
      </c>
      <c r="B14" s="343" t="s">
        <v>425</v>
      </c>
      <c r="C14" t="s">
        <v>401</v>
      </c>
      <c r="D14" t="s">
        <v>402</v>
      </c>
      <c r="E14">
        <v>1</v>
      </c>
      <c r="F14">
        <v>13</v>
      </c>
      <c r="G14" s="410" t="s">
        <v>403</v>
      </c>
    </row>
    <row r="15" spans="1:10">
      <c r="A15" t="s">
        <v>426</v>
      </c>
      <c r="B15" s="343" t="s">
        <v>427</v>
      </c>
      <c r="C15" t="s">
        <v>401</v>
      </c>
      <c r="D15" t="s">
        <v>402</v>
      </c>
      <c r="E15">
        <v>1</v>
      </c>
      <c r="F15">
        <v>14</v>
      </c>
      <c r="G15" s="410" t="s">
        <v>403</v>
      </c>
    </row>
    <row r="16" spans="1:10">
      <c r="A16" t="s">
        <v>428</v>
      </c>
      <c r="B16" s="343" t="s">
        <v>429</v>
      </c>
      <c r="C16" t="s">
        <v>401</v>
      </c>
      <c r="D16" t="s">
        <v>402</v>
      </c>
      <c r="E16">
        <v>1</v>
      </c>
      <c r="F16">
        <v>15</v>
      </c>
      <c r="G16" s="410" t="s">
        <v>403</v>
      </c>
    </row>
    <row r="17" spans="1:7">
      <c r="A17" t="s">
        <v>430</v>
      </c>
      <c r="B17" s="343" t="s">
        <v>431</v>
      </c>
      <c r="C17" t="s">
        <v>401</v>
      </c>
      <c r="D17" t="s">
        <v>402</v>
      </c>
      <c r="E17">
        <v>1</v>
      </c>
      <c r="F17">
        <v>16</v>
      </c>
      <c r="G17" s="410" t="s">
        <v>403</v>
      </c>
    </row>
    <row r="18" spans="1:7">
      <c r="A18" t="s">
        <v>432</v>
      </c>
      <c r="B18" s="343" t="s">
        <v>433</v>
      </c>
      <c r="C18" t="s">
        <v>401</v>
      </c>
      <c r="D18" t="s">
        <v>402</v>
      </c>
      <c r="E18">
        <v>1</v>
      </c>
      <c r="F18">
        <v>17</v>
      </c>
      <c r="G18" s="410" t="s">
        <v>403</v>
      </c>
    </row>
    <row r="19" spans="1:7">
      <c r="A19" t="s">
        <v>434</v>
      </c>
      <c r="B19" s="343" t="s">
        <v>346</v>
      </c>
      <c r="C19" t="s">
        <v>401</v>
      </c>
      <c r="D19" t="s">
        <v>402</v>
      </c>
      <c r="E19">
        <v>1</v>
      </c>
      <c r="F19">
        <v>18</v>
      </c>
      <c r="G19" s="410" t="s">
        <v>403</v>
      </c>
    </row>
    <row r="20" spans="1:7">
      <c r="A20" t="s">
        <v>435</v>
      </c>
      <c r="B20" s="343" t="s">
        <v>436</v>
      </c>
      <c r="C20" t="s">
        <v>401</v>
      </c>
      <c r="D20" t="s">
        <v>402</v>
      </c>
      <c r="E20">
        <v>1</v>
      </c>
      <c r="F20">
        <v>19</v>
      </c>
      <c r="G20" s="410" t="s">
        <v>403</v>
      </c>
    </row>
    <row r="21" spans="1:7">
      <c r="A21" t="s">
        <v>437</v>
      </c>
      <c r="B21" s="343" t="s">
        <v>436</v>
      </c>
      <c r="C21" t="s">
        <v>401</v>
      </c>
      <c r="D21" t="s">
        <v>402</v>
      </c>
      <c r="E21">
        <v>1</v>
      </c>
      <c r="F21">
        <v>20</v>
      </c>
      <c r="G21" s="410" t="s">
        <v>403</v>
      </c>
    </row>
    <row r="22" spans="1:7">
      <c r="A22" t="s">
        <v>438</v>
      </c>
      <c r="B22" s="343" t="s">
        <v>439</v>
      </c>
      <c r="C22" t="s">
        <v>401</v>
      </c>
      <c r="D22" t="s">
        <v>402</v>
      </c>
      <c r="E22">
        <v>1</v>
      </c>
      <c r="F22">
        <v>21</v>
      </c>
      <c r="G22" s="410" t="s">
        <v>403</v>
      </c>
    </row>
    <row r="23" spans="1:7">
      <c r="A23" t="s">
        <v>440</v>
      </c>
      <c r="B23" s="343" t="s">
        <v>436</v>
      </c>
      <c r="C23" t="s">
        <v>401</v>
      </c>
      <c r="D23" t="s">
        <v>402</v>
      </c>
      <c r="E23">
        <v>2</v>
      </c>
      <c r="F23">
        <v>1</v>
      </c>
      <c r="G23" s="410" t="s">
        <v>403</v>
      </c>
    </row>
    <row r="24" spans="1:7">
      <c r="A24" t="s">
        <v>441</v>
      </c>
      <c r="B24" s="343" t="s">
        <v>442</v>
      </c>
      <c r="C24" t="s">
        <v>401</v>
      </c>
      <c r="D24" t="s">
        <v>402</v>
      </c>
      <c r="E24">
        <v>2</v>
      </c>
      <c r="F24">
        <v>2</v>
      </c>
      <c r="G24" s="410" t="s">
        <v>403</v>
      </c>
    </row>
    <row r="25" spans="1:7">
      <c r="A25" t="s">
        <v>443</v>
      </c>
      <c r="B25" s="343" t="s">
        <v>436</v>
      </c>
      <c r="C25" t="s">
        <v>401</v>
      </c>
      <c r="D25" t="s">
        <v>402</v>
      </c>
      <c r="E25">
        <v>2</v>
      </c>
      <c r="F25">
        <v>3</v>
      </c>
      <c r="G25" s="410" t="s">
        <v>403</v>
      </c>
    </row>
    <row r="26" spans="1:7">
      <c r="A26" t="s">
        <v>444</v>
      </c>
      <c r="B26" s="343" t="s">
        <v>445</v>
      </c>
      <c r="C26" t="str">
        <f>IF(BS貸借対照表!E5="","",TEXT((BS貸借対照表!E5),"#,##0"))</f>
        <v>0</v>
      </c>
      <c r="D26" t="s">
        <v>446</v>
      </c>
      <c r="E26">
        <v>2</v>
      </c>
      <c r="F26">
        <v>4</v>
      </c>
      <c r="G26" s="411" t="s">
        <v>403</v>
      </c>
    </row>
    <row r="27" spans="1:7">
      <c r="A27" t="s">
        <v>447</v>
      </c>
      <c r="B27" s="343" t="s">
        <v>448</v>
      </c>
      <c r="C27" t="str">
        <f>IF(BS貸借対照表!E6="","",TEXT((BS貸借対照表!E6),"#,##0"))</f>
        <v/>
      </c>
      <c r="D27" t="s">
        <v>446</v>
      </c>
      <c r="E27">
        <v>2</v>
      </c>
      <c r="F27">
        <v>5</v>
      </c>
      <c r="G27" s="411" t="s">
        <v>403</v>
      </c>
    </row>
    <row r="28" spans="1:7">
      <c r="A28" t="s">
        <v>449</v>
      </c>
      <c r="B28" s="343" t="s">
        <v>450</v>
      </c>
      <c r="C28" t="str">
        <f>IF(BS貸借対照表!E7="","",TEXT((BS貸借対照表!E7),"#,##0"))</f>
        <v/>
      </c>
      <c r="D28" t="s">
        <v>446</v>
      </c>
      <c r="E28">
        <v>2</v>
      </c>
      <c r="F28">
        <v>6</v>
      </c>
      <c r="G28" s="411" t="s">
        <v>403</v>
      </c>
    </row>
    <row r="29" spans="1:7">
      <c r="A29" t="s">
        <v>451</v>
      </c>
      <c r="B29" s="343" t="s">
        <v>452</v>
      </c>
      <c r="C29" t="str">
        <f>IF(BS貸借対照表!E8="","",TEXT((BS貸借対照表!E8),"#,##0"))</f>
        <v/>
      </c>
      <c r="D29" t="s">
        <v>446</v>
      </c>
      <c r="E29">
        <v>2</v>
      </c>
      <c r="F29">
        <v>7</v>
      </c>
      <c r="G29" s="411" t="s">
        <v>403</v>
      </c>
    </row>
    <row r="30" spans="1:7">
      <c r="A30" t="s">
        <v>453</v>
      </c>
      <c r="B30" s="343" t="s">
        <v>454</v>
      </c>
      <c r="C30" t="str">
        <f>IF(BS貸借対照表!E9="","",TEXT((BS貸借対照表!E9),"#,##0"))</f>
        <v/>
      </c>
      <c r="D30" t="s">
        <v>446</v>
      </c>
      <c r="E30">
        <v>2</v>
      </c>
      <c r="F30">
        <v>8</v>
      </c>
      <c r="G30" s="411" t="s">
        <v>403</v>
      </c>
    </row>
    <row r="31" spans="1:7">
      <c r="A31" t="s">
        <v>455</v>
      </c>
      <c r="B31" s="343" t="s">
        <v>456</v>
      </c>
      <c r="C31" t="str">
        <f>IF(BS貸借対照表!E10="","",TEXT((BS貸借対照表!E10),"#,##0"))</f>
        <v/>
      </c>
      <c r="D31" t="s">
        <v>446</v>
      </c>
      <c r="E31">
        <v>2</v>
      </c>
      <c r="F31">
        <v>9</v>
      </c>
      <c r="G31" s="411" t="s">
        <v>403</v>
      </c>
    </row>
    <row r="32" spans="1:7">
      <c r="A32" t="s">
        <v>457</v>
      </c>
      <c r="B32" s="343" t="s">
        <v>458</v>
      </c>
      <c r="C32" t="str">
        <f>IF(BS貸借対照表!E11="","",TEXT((BS貸借対照表!E11),"#,##0"))</f>
        <v>0</v>
      </c>
      <c r="D32" t="s">
        <v>446</v>
      </c>
      <c r="E32">
        <v>2</v>
      </c>
      <c r="F32">
        <v>10</v>
      </c>
      <c r="G32" s="411" t="s">
        <v>403</v>
      </c>
    </row>
    <row r="33" spans="1:7">
      <c r="A33" t="s">
        <v>459</v>
      </c>
      <c r="B33" s="343" t="s">
        <v>460</v>
      </c>
      <c r="C33" t="str">
        <f>IF(BS貸借対照表!E12="","",TEXT((BS貸借対照表!E12),"#,##0"))</f>
        <v/>
      </c>
      <c r="D33" t="s">
        <v>446</v>
      </c>
      <c r="E33">
        <v>2</v>
      </c>
      <c r="F33">
        <v>11</v>
      </c>
      <c r="G33" s="411" t="s">
        <v>403</v>
      </c>
    </row>
    <row r="34" spans="1:7">
      <c r="A34" t="s">
        <v>461</v>
      </c>
      <c r="B34" s="343" t="s">
        <v>462</v>
      </c>
      <c r="C34" t="str">
        <f>IF(BS貸借対照表!E13="","",TEXT((BS貸借対照表!E13),"#,##0"))</f>
        <v/>
      </c>
      <c r="D34" t="s">
        <v>446</v>
      </c>
      <c r="E34">
        <v>2</v>
      </c>
      <c r="F34">
        <v>12</v>
      </c>
      <c r="G34" s="411" t="s">
        <v>403</v>
      </c>
    </row>
    <row r="35" spans="1:7">
      <c r="A35" t="s">
        <v>463</v>
      </c>
      <c r="B35" s="343" t="s">
        <v>464</v>
      </c>
      <c r="C35" t="str">
        <f>IF(BS貸借対照表!E14="","",TEXT((BS貸借対照表!E14),"#,##0"))</f>
        <v/>
      </c>
      <c r="D35" t="s">
        <v>446</v>
      </c>
      <c r="E35">
        <v>2</v>
      </c>
      <c r="F35">
        <v>13</v>
      </c>
      <c r="G35" s="411" t="s">
        <v>403</v>
      </c>
    </row>
    <row r="36" spans="1:7">
      <c r="A36" t="s">
        <v>465</v>
      </c>
      <c r="B36" s="343" t="s">
        <v>466</v>
      </c>
      <c r="C36" t="str">
        <f>IF(BS貸借対照表!E15="","",TEXT((BS貸借対照表!E15),"#,##0"))</f>
        <v/>
      </c>
      <c r="D36" t="s">
        <v>446</v>
      </c>
      <c r="E36">
        <v>2</v>
      </c>
      <c r="F36">
        <v>14</v>
      </c>
      <c r="G36" s="411" t="s">
        <v>403</v>
      </c>
    </row>
    <row r="37" spans="1:7">
      <c r="A37" t="s">
        <v>467</v>
      </c>
      <c r="B37" s="343" t="s">
        <v>468</v>
      </c>
      <c r="C37" t="str">
        <f>IF(BS貸借対照表!E16="","",TEXT((BS貸借対照表!E16),"#,##0"))</f>
        <v/>
      </c>
      <c r="D37" t="s">
        <v>446</v>
      </c>
      <c r="E37">
        <v>2</v>
      </c>
      <c r="F37">
        <v>15</v>
      </c>
      <c r="G37" s="411" t="s">
        <v>403</v>
      </c>
    </row>
    <row r="38" spans="1:7">
      <c r="A38" t="s">
        <v>469</v>
      </c>
      <c r="B38" s="343" t="s">
        <v>470</v>
      </c>
      <c r="C38" t="str">
        <f>IF(BS貸借対照表!E17="","",TEXT((BS貸借対照表!E17),"#,##0"))</f>
        <v/>
      </c>
      <c r="D38" t="s">
        <v>446</v>
      </c>
      <c r="E38">
        <v>2</v>
      </c>
      <c r="F38">
        <v>16</v>
      </c>
      <c r="G38" s="411" t="s">
        <v>403</v>
      </c>
    </row>
    <row r="39" spans="1:7">
      <c r="A39" t="s">
        <v>471</v>
      </c>
      <c r="B39" s="343" t="s">
        <v>470</v>
      </c>
      <c r="C39" t="str">
        <f>IF(BS貸借対照表!E18="","",TEXT((BS貸借対照表!E18),"#,##0"))</f>
        <v/>
      </c>
      <c r="D39" t="s">
        <v>446</v>
      </c>
      <c r="E39">
        <v>2</v>
      </c>
      <c r="F39">
        <v>17</v>
      </c>
      <c r="G39" s="411" t="s">
        <v>403</v>
      </c>
    </row>
    <row r="40" spans="1:7">
      <c r="A40" t="s">
        <v>472</v>
      </c>
      <c r="B40" s="343" t="s">
        <v>473</v>
      </c>
      <c r="C40" t="str">
        <f>IF(BS貸借対照表!E19="","",TEXT((BS貸借対照表!E19),"#,##0"))</f>
        <v/>
      </c>
      <c r="D40" t="s">
        <v>446</v>
      </c>
      <c r="E40">
        <v>2</v>
      </c>
      <c r="F40">
        <v>18</v>
      </c>
      <c r="G40" s="411" t="s">
        <v>403</v>
      </c>
    </row>
    <row r="41" spans="1:7">
      <c r="A41" t="s">
        <v>474</v>
      </c>
      <c r="B41" s="343" t="s">
        <v>436</v>
      </c>
      <c r="D41" t="s">
        <v>402</v>
      </c>
      <c r="E41">
        <v>2</v>
      </c>
      <c r="F41">
        <v>19</v>
      </c>
      <c r="G41" s="411" t="s">
        <v>403</v>
      </c>
    </row>
    <row r="42" spans="1:7">
      <c r="A42" t="s">
        <v>475</v>
      </c>
      <c r="B42" s="343" t="s">
        <v>436</v>
      </c>
      <c r="C42" t="s">
        <v>401</v>
      </c>
      <c r="D42" t="s">
        <v>402</v>
      </c>
      <c r="E42">
        <v>2</v>
      </c>
      <c r="F42">
        <v>20</v>
      </c>
      <c r="G42" s="411" t="s">
        <v>403</v>
      </c>
    </row>
    <row r="43" spans="1:7">
      <c r="A43" t="s">
        <v>476</v>
      </c>
      <c r="B43" s="343" t="s">
        <v>477</v>
      </c>
      <c r="C43" t="str">
        <f>IF(BS貸借対照表!E22="","",TEXT((BS貸借対照表!E22),"#,##0"))</f>
        <v>0</v>
      </c>
      <c r="D43" t="s">
        <v>446</v>
      </c>
      <c r="E43">
        <v>2</v>
      </c>
      <c r="F43">
        <v>21</v>
      </c>
      <c r="G43" s="411" t="s">
        <v>403</v>
      </c>
    </row>
    <row r="44" spans="1:7">
      <c r="A44" t="s">
        <v>478</v>
      </c>
      <c r="B44" s="343" t="s">
        <v>479</v>
      </c>
      <c r="D44" t="s">
        <v>402</v>
      </c>
      <c r="E44">
        <v>3</v>
      </c>
      <c r="F44">
        <v>1</v>
      </c>
      <c r="G44" s="411" t="s">
        <v>403</v>
      </c>
    </row>
    <row r="45" spans="1:7">
      <c r="A45" t="s">
        <v>480</v>
      </c>
      <c r="B45" s="343" t="s">
        <v>481</v>
      </c>
      <c r="D45" t="s">
        <v>402</v>
      </c>
      <c r="E45">
        <v>3</v>
      </c>
      <c r="F45">
        <v>2</v>
      </c>
      <c r="G45" s="411" t="s">
        <v>403</v>
      </c>
    </row>
    <row r="46" spans="1:7">
      <c r="A46" t="s">
        <v>482</v>
      </c>
      <c r="B46" s="343" t="s">
        <v>436</v>
      </c>
      <c r="D46" t="s">
        <v>402</v>
      </c>
      <c r="E46">
        <v>3</v>
      </c>
      <c r="F46">
        <v>3</v>
      </c>
      <c r="G46" s="411" t="s">
        <v>403</v>
      </c>
    </row>
    <row r="47" spans="1:7">
      <c r="A47" t="s">
        <v>483</v>
      </c>
      <c r="B47" s="343" t="s">
        <v>484</v>
      </c>
      <c r="C47" t="str">
        <f>IF(BS貸借対照表!F5="","",TEXT((BS貸借対照表!F5),"#,##0"))</f>
        <v>0</v>
      </c>
      <c r="D47" t="s">
        <v>446</v>
      </c>
      <c r="E47">
        <v>3</v>
      </c>
      <c r="F47">
        <v>4</v>
      </c>
      <c r="G47" s="411" t="s">
        <v>403</v>
      </c>
    </row>
    <row r="48" spans="1:7">
      <c r="A48" t="s">
        <v>485</v>
      </c>
      <c r="B48" s="343" t="s">
        <v>486</v>
      </c>
      <c r="C48" t="str">
        <f>IF(BS貸借対照表!F6="","",TEXT((BS貸借対照表!F6),"#,##0"))</f>
        <v/>
      </c>
      <c r="D48" t="s">
        <v>446</v>
      </c>
      <c r="E48">
        <v>3</v>
      </c>
      <c r="F48">
        <v>5</v>
      </c>
      <c r="G48" s="411" t="s">
        <v>403</v>
      </c>
    </row>
    <row r="49" spans="1:7">
      <c r="A49" t="s">
        <v>487</v>
      </c>
      <c r="B49" s="343" t="s">
        <v>488</v>
      </c>
      <c r="C49" t="str">
        <f>IF(BS貸借対照表!F7="","",TEXT((BS貸借対照表!F7),"#,##0"))</f>
        <v/>
      </c>
      <c r="D49" t="s">
        <v>446</v>
      </c>
      <c r="E49">
        <v>3</v>
      </c>
      <c r="F49">
        <v>6</v>
      </c>
      <c r="G49" s="411" t="s">
        <v>403</v>
      </c>
    </row>
    <row r="50" spans="1:7">
      <c r="A50" t="s">
        <v>489</v>
      </c>
      <c r="B50" s="343" t="s">
        <v>490</v>
      </c>
      <c r="C50" t="str">
        <f>IF(BS貸借対照表!F8="","",TEXT((BS貸借対照表!F8),"#,##0"))</f>
        <v/>
      </c>
      <c r="D50" t="s">
        <v>446</v>
      </c>
      <c r="E50">
        <v>3</v>
      </c>
      <c r="F50">
        <v>7</v>
      </c>
      <c r="G50" s="411" t="s">
        <v>403</v>
      </c>
    </row>
    <row r="51" spans="1:7">
      <c r="A51" t="s">
        <v>491</v>
      </c>
      <c r="B51" s="343" t="s">
        <v>492</v>
      </c>
      <c r="C51" t="str">
        <f>IF(BS貸借対照表!F9="","",TEXT((BS貸借対照表!F9),"#,##0"))</f>
        <v/>
      </c>
      <c r="D51" t="s">
        <v>446</v>
      </c>
      <c r="E51">
        <v>3</v>
      </c>
      <c r="F51">
        <v>8</v>
      </c>
      <c r="G51" s="411" t="s">
        <v>403</v>
      </c>
    </row>
    <row r="52" spans="1:7">
      <c r="A52" t="s">
        <v>493</v>
      </c>
      <c r="B52" s="343" t="s">
        <v>494</v>
      </c>
      <c r="C52" t="str">
        <f>IF(BS貸借対照表!F10="","",TEXT((BS貸借対照表!F10),"#,##0"))</f>
        <v/>
      </c>
      <c r="D52" t="s">
        <v>446</v>
      </c>
      <c r="E52">
        <v>3</v>
      </c>
      <c r="F52">
        <v>9</v>
      </c>
      <c r="G52" s="411" t="s">
        <v>403</v>
      </c>
    </row>
    <row r="53" spans="1:7">
      <c r="A53" t="s">
        <v>495</v>
      </c>
      <c r="B53" s="343" t="s">
        <v>496</v>
      </c>
      <c r="C53" t="str">
        <f>IF(BS貸借対照表!F11="","",TEXT((BS貸借対照表!F11),"#,##0"))</f>
        <v>0</v>
      </c>
      <c r="D53" t="s">
        <v>446</v>
      </c>
      <c r="E53">
        <v>3</v>
      </c>
      <c r="F53">
        <v>10</v>
      </c>
      <c r="G53" s="411" t="s">
        <v>403</v>
      </c>
    </row>
    <row r="54" spans="1:7">
      <c r="A54" t="s">
        <v>497</v>
      </c>
      <c r="B54" s="343" t="s">
        <v>498</v>
      </c>
      <c r="C54" t="str">
        <f>IF(BS貸借対照表!F12="","",TEXT((BS貸借対照表!F12),"#,##0"))</f>
        <v/>
      </c>
      <c r="D54" t="s">
        <v>446</v>
      </c>
      <c r="E54">
        <v>3</v>
      </c>
      <c r="F54">
        <v>11</v>
      </c>
      <c r="G54" s="411" t="s">
        <v>403</v>
      </c>
    </row>
    <row r="55" spans="1:7">
      <c r="A55" t="s">
        <v>499</v>
      </c>
      <c r="B55" s="343" t="s">
        <v>500</v>
      </c>
      <c r="C55" t="str">
        <f>IF(BS貸借対照表!F13="","",TEXT((BS貸借対照表!F13),"#,##0"))</f>
        <v/>
      </c>
      <c r="D55" t="s">
        <v>446</v>
      </c>
      <c r="E55">
        <v>3</v>
      </c>
      <c r="F55">
        <v>12</v>
      </c>
      <c r="G55" s="411" t="s">
        <v>403</v>
      </c>
    </row>
    <row r="56" spans="1:7">
      <c r="A56" t="s">
        <v>501</v>
      </c>
      <c r="B56" s="343" t="s">
        <v>502</v>
      </c>
      <c r="C56" t="str">
        <f>IF(BS貸借対照表!F14="","",TEXT((BS貸借対照表!F14),"#,##0"))</f>
        <v/>
      </c>
      <c r="D56" t="s">
        <v>446</v>
      </c>
      <c r="E56">
        <v>3</v>
      </c>
      <c r="F56">
        <v>13</v>
      </c>
      <c r="G56" s="411" t="s">
        <v>403</v>
      </c>
    </row>
    <row r="57" spans="1:7">
      <c r="A57" t="s">
        <v>503</v>
      </c>
      <c r="B57" s="343" t="s">
        <v>504</v>
      </c>
      <c r="C57" t="str">
        <f>IF(BS貸借対照表!F15="","",TEXT((BS貸借対照表!F15),"#,##0"))</f>
        <v/>
      </c>
      <c r="D57" t="s">
        <v>446</v>
      </c>
      <c r="E57">
        <v>3</v>
      </c>
      <c r="F57">
        <v>14</v>
      </c>
      <c r="G57" s="411" t="s">
        <v>403</v>
      </c>
    </row>
    <row r="58" spans="1:7">
      <c r="A58" t="s">
        <v>505</v>
      </c>
      <c r="B58" s="343" t="s">
        <v>506</v>
      </c>
      <c r="C58" t="str">
        <f>IF(BS貸借対照表!F16="","",TEXT((BS貸借対照表!F16),"#,##0"))</f>
        <v/>
      </c>
      <c r="D58" t="s">
        <v>446</v>
      </c>
      <c r="E58">
        <v>3</v>
      </c>
      <c r="F58">
        <v>15</v>
      </c>
      <c r="G58" s="411" t="s">
        <v>403</v>
      </c>
    </row>
    <row r="59" spans="1:7">
      <c r="A59" t="s">
        <v>507</v>
      </c>
      <c r="B59" s="343" t="s">
        <v>508</v>
      </c>
      <c r="C59" t="str">
        <f>IF(BS貸借対照表!F17="","",TEXT((BS貸借対照表!F17),"#,##0"))</f>
        <v/>
      </c>
      <c r="D59" t="s">
        <v>446</v>
      </c>
      <c r="E59">
        <v>3</v>
      </c>
      <c r="F59">
        <v>16</v>
      </c>
      <c r="G59" s="411" t="s">
        <v>403</v>
      </c>
    </row>
    <row r="60" spans="1:7">
      <c r="A60" t="s">
        <v>509</v>
      </c>
      <c r="B60" s="343" t="s">
        <v>508</v>
      </c>
      <c r="C60" t="str">
        <f>IF(BS貸借対照表!F18="","",TEXT((BS貸借対照表!F18),"#,##0"))</f>
        <v/>
      </c>
      <c r="D60" t="s">
        <v>446</v>
      </c>
      <c r="E60">
        <v>3</v>
      </c>
      <c r="F60">
        <v>17</v>
      </c>
      <c r="G60" s="411" t="s">
        <v>403</v>
      </c>
    </row>
    <row r="61" spans="1:7">
      <c r="A61" t="s">
        <v>510</v>
      </c>
      <c r="B61" s="343" t="s">
        <v>511</v>
      </c>
      <c r="C61" t="str">
        <f>IF(BS貸借対照表!F19="","",TEXT((BS貸借対照表!F19),"#,##0"))</f>
        <v/>
      </c>
      <c r="D61" t="s">
        <v>446</v>
      </c>
      <c r="E61">
        <v>3</v>
      </c>
      <c r="F61">
        <v>18</v>
      </c>
      <c r="G61" s="411" t="s">
        <v>403</v>
      </c>
    </row>
    <row r="62" spans="1:7">
      <c r="A62" t="s">
        <v>512</v>
      </c>
      <c r="B62" s="343" t="s">
        <v>436</v>
      </c>
      <c r="C62" t="s">
        <v>401</v>
      </c>
      <c r="D62" t="s">
        <v>402</v>
      </c>
      <c r="E62">
        <v>3</v>
      </c>
      <c r="F62">
        <v>19</v>
      </c>
      <c r="G62" s="411" t="s">
        <v>403</v>
      </c>
    </row>
    <row r="63" spans="1:7">
      <c r="A63" t="s">
        <v>513</v>
      </c>
      <c r="B63" s="343" t="s">
        <v>436</v>
      </c>
      <c r="C63" t="s">
        <v>401</v>
      </c>
      <c r="D63" t="s">
        <v>402</v>
      </c>
      <c r="E63">
        <v>3</v>
      </c>
      <c r="F63">
        <v>20</v>
      </c>
      <c r="G63" s="411" t="s">
        <v>403</v>
      </c>
    </row>
    <row r="64" spans="1:7">
      <c r="A64" t="s">
        <v>514</v>
      </c>
      <c r="B64" s="343" t="s">
        <v>515</v>
      </c>
      <c r="C64" t="str">
        <f>IF(BS貸借対照表!F22="","",TEXT((BS貸借対照表!F22),"#,##0"))</f>
        <v>0</v>
      </c>
      <c r="D64" t="s">
        <v>446</v>
      </c>
      <c r="E64">
        <v>3</v>
      </c>
      <c r="F64">
        <v>21</v>
      </c>
      <c r="G64" s="411" t="s">
        <v>403</v>
      </c>
    </row>
    <row r="65" spans="1:7">
      <c r="A65" t="s">
        <v>516</v>
      </c>
      <c r="B65" s="343" t="s">
        <v>436</v>
      </c>
      <c r="C65" t="s">
        <v>401</v>
      </c>
      <c r="D65" t="s">
        <v>402</v>
      </c>
      <c r="E65">
        <v>4</v>
      </c>
      <c r="F65">
        <v>1</v>
      </c>
      <c r="G65" s="411" t="s">
        <v>403</v>
      </c>
    </row>
    <row r="66" spans="1:7">
      <c r="A66" t="s">
        <v>517</v>
      </c>
      <c r="B66" s="343" t="s">
        <v>164</v>
      </c>
      <c r="C66" t="s">
        <v>401</v>
      </c>
      <c r="D66" t="s">
        <v>402</v>
      </c>
      <c r="E66">
        <v>4</v>
      </c>
      <c r="F66">
        <v>2</v>
      </c>
      <c r="G66" s="411" t="s">
        <v>403</v>
      </c>
    </row>
    <row r="67" spans="1:7">
      <c r="A67" t="s">
        <v>518</v>
      </c>
      <c r="B67" s="343" t="s">
        <v>436</v>
      </c>
      <c r="C67" t="s">
        <v>401</v>
      </c>
      <c r="D67" t="s">
        <v>402</v>
      </c>
      <c r="E67">
        <v>4</v>
      </c>
      <c r="F67">
        <v>3</v>
      </c>
      <c r="G67" s="411" t="s">
        <v>403</v>
      </c>
    </row>
    <row r="68" spans="1:7">
      <c r="A68" t="s">
        <v>519</v>
      </c>
      <c r="B68" s="343" t="s">
        <v>520</v>
      </c>
      <c r="C68" t="str">
        <f>IF(BS貸借対照表!G5="","",TEXT((BS貸借対照表!G5),"#,##0"))</f>
        <v>0</v>
      </c>
      <c r="D68" t="s">
        <v>446</v>
      </c>
      <c r="E68">
        <v>4</v>
      </c>
      <c r="F68">
        <v>4</v>
      </c>
      <c r="G68" s="411" t="s">
        <v>403</v>
      </c>
    </row>
    <row r="69" spans="1:7">
      <c r="A69" t="s">
        <v>521</v>
      </c>
      <c r="B69" s="343" t="s">
        <v>522</v>
      </c>
      <c r="C69" t="str">
        <f>IF(BS貸借対照表!G6="","",TEXT((BS貸借対照表!G6),"#,##0"))</f>
        <v/>
      </c>
      <c r="D69" t="s">
        <v>446</v>
      </c>
      <c r="E69">
        <v>4</v>
      </c>
      <c r="F69">
        <v>5</v>
      </c>
      <c r="G69" s="411" t="s">
        <v>403</v>
      </c>
    </row>
    <row r="70" spans="1:7">
      <c r="A70" t="s">
        <v>523</v>
      </c>
      <c r="B70" s="343" t="s">
        <v>524</v>
      </c>
      <c r="C70" t="str">
        <f>IF(BS貸借対照表!G7="","",TEXT((BS貸借対照表!G7),"#,##0"))</f>
        <v/>
      </c>
      <c r="D70" t="s">
        <v>446</v>
      </c>
      <c r="E70">
        <v>4</v>
      </c>
      <c r="F70">
        <v>6</v>
      </c>
      <c r="G70" s="411" t="s">
        <v>403</v>
      </c>
    </row>
    <row r="71" spans="1:7">
      <c r="A71" t="s">
        <v>525</v>
      </c>
      <c r="B71" s="343" t="s">
        <v>526</v>
      </c>
      <c r="C71" t="str">
        <f>IF(BS貸借対照表!G8="","",TEXT((BS貸借対照表!G8),"#,##0"))</f>
        <v/>
      </c>
      <c r="D71" t="s">
        <v>446</v>
      </c>
      <c r="E71">
        <v>4</v>
      </c>
      <c r="F71">
        <v>7</v>
      </c>
      <c r="G71" s="411" t="s">
        <v>403</v>
      </c>
    </row>
    <row r="72" spans="1:7">
      <c r="A72" t="s">
        <v>527</v>
      </c>
      <c r="B72" s="343" t="s">
        <v>528</v>
      </c>
      <c r="C72" t="str">
        <f>IF(BS貸借対照表!G9="","",TEXT((BS貸借対照表!G9),"#,##0"))</f>
        <v/>
      </c>
      <c r="D72" t="s">
        <v>446</v>
      </c>
      <c r="E72">
        <v>4</v>
      </c>
      <c r="F72">
        <v>8</v>
      </c>
      <c r="G72" s="411" t="s">
        <v>403</v>
      </c>
    </row>
    <row r="73" spans="1:7">
      <c r="A73" t="s">
        <v>529</v>
      </c>
      <c r="B73" s="343" t="s">
        <v>530</v>
      </c>
      <c r="C73" t="str">
        <f>IF(BS貸借対照表!G10="","",TEXT((BS貸借対照表!G10),"#,##0"))</f>
        <v/>
      </c>
      <c r="D73" t="s">
        <v>446</v>
      </c>
      <c r="E73">
        <v>4</v>
      </c>
      <c r="F73">
        <v>9</v>
      </c>
      <c r="G73" s="411" t="s">
        <v>403</v>
      </c>
    </row>
    <row r="74" spans="1:7">
      <c r="A74" t="s">
        <v>531</v>
      </c>
      <c r="B74" s="343" t="s">
        <v>532</v>
      </c>
      <c r="C74" t="str">
        <f>IF(BS貸借対照表!G11="","",TEXT((BS貸借対照表!G11),"#,##0"))</f>
        <v>0</v>
      </c>
      <c r="D74" t="s">
        <v>446</v>
      </c>
      <c r="E74">
        <v>4</v>
      </c>
      <c r="F74">
        <v>10</v>
      </c>
      <c r="G74" s="411" t="s">
        <v>403</v>
      </c>
    </row>
    <row r="75" spans="1:7">
      <c r="A75" t="s">
        <v>533</v>
      </c>
      <c r="B75" s="343" t="s">
        <v>534</v>
      </c>
      <c r="C75" t="str">
        <f>IF(BS貸借対照表!G12="","",TEXT((BS貸借対照表!G12),"#,##0"))</f>
        <v/>
      </c>
      <c r="D75" t="s">
        <v>446</v>
      </c>
      <c r="E75">
        <v>4</v>
      </c>
      <c r="F75">
        <v>11</v>
      </c>
      <c r="G75" s="411" t="s">
        <v>403</v>
      </c>
    </row>
    <row r="76" spans="1:7">
      <c r="A76" t="s">
        <v>535</v>
      </c>
      <c r="B76" s="343" t="s">
        <v>536</v>
      </c>
      <c r="C76" t="str">
        <f>IF(BS貸借対照表!G13="","",TEXT((BS貸借対照表!G13),"#,##0"))</f>
        <v/>
      </c>
      <c r="D76" t="s">
        <v>446</v>
      </c>
      <c r="E76">
        <v>4</v>
      </c>
      <c r="F76">
        <v>12</v>
      </c>
      <c r="G76" s="411" t="s">
        <v>403</v>
      </c>
    </row>
    <row r="77" spans="1:7">
      <c r="A77" t="s">
        <v>537</v>
      </c>
      <c r="B77" s="343" t="s">
        <v>538</v>
      </c>
      <c r="C77" t="str">
        <f>IF(BS貸借対照表!G14="","",TEXT((BS貸借対照表!G14),"#,##0"))</f>
        <v/>
      </c>
      <c r="D77" t="s">
        <v>446</v>
      </c>
      <c r="E77">
        <v>4</v>
      </c>
      <c r="F77">
        <v>13</v>
      </c>
      <c r="G77" s="411" t="s">
        <v>403</v>
      </c>
    </row>
    <row r="78" spans="1:7">
      <c r="A78" t="s">
        <v>539</v>
      </c>
      <c r="B78" s="343" t="s">
        <v>540</v>
      </c>
      <c r="C78" t="str">
        <f>IF(BS貸借対照表!G15="","",TEXT((BS貸借対照表!G15),"#,##0"))</f>
        <v/>
      </c>
      <c r="D78" t="s">
        <v>446</v>
      </c>
      <c r="E78">
        <v>4</v>
      </c>
      <c r="F78">
        <v>14</v>
      </c>
      <c r="G78" s="411" t="s">
        <v>403</v>
      </c>
    </row>
    <row r="79" spans="1:7">
      <c r="A79" t="s">
        <v>541</v>
      </c>
      <c r="B79" s="343" t="s">
        <v>542</v>
      </c>
      <c r="C79" t="str">
        <f>IF(BS貸借対照表!G16="","",TEXT((BS貸借対照表!G16),"#,##0"))</f>
        <v/>
      </c>
      <c r="D79" t="s">
        <v>446</v>
      </c>
      <c r="E79">
        <v>4</v>
      </c>
      <c r="F79">
        <v>15</v>
      </c>
      <c r="G79" s="411" t="s">
        <v>403</v>
      </c>
    </row>
    <row r="80" spans="1:7">
      <c r="A80" t="s">
        <v>543</v>
      </c>
      <c r="B80" s="343" t="s">
        <v>544</v>
      </c>
      <c r="C80" t="str">
        <f>IF(BS貸借対照表!G17="","",TEXT((BS貸借対照表!G17),"#,##0"))</f>
        <v/>
      </c>
      <c r="D80" t="s">
        <v>446</v>
      </c>
      <c r="E80">
        <v>4</v>
      </c>
      <c r="F80">
        <v>16</v>
      </c>
      <c r="G80" s="411" t="s">
        <v>403</v>
      </c>
    </row>
    <row r="81" spans="1:7">
      <c r="A81" t="s">
        <v>545</v>
      </c>
      <c r="B81" s="343" t="s">
        <v>544</v>
      </c>
      <c r="C81" t="str">
        <f>IF(BS貸借対照表!G18="","",TEXT((BS貸借対照表!G18),"#,##0"))</f>
        <v/>
      </c>
      <c r="D81" t="s">
        <v>446</v>
      </c>
      <c r="E81">
        <v>4</v>
      </c>
      <c r="F81">
        <v>17</v>
      </c>
      <c r="G81" s="411" t="s">
        <v>403</v>
      </c>
    </row>
    <row r="82" spans="1:7">
      <c r="A82" t="s">
        <v>546</v>
      </c>
      <c r="B82" s="343" t="s">
        <v>547</v>
      </c>
      <c r="C82" t="str">
        <f>IF(BS貸借対照表!G19="","",TEXT((BS貸借対照表!G19),"#,##0"))</f>
        <v/>
      </c>
      <c r="D82" t="s">
        <v>446</v>
      </c>
      <c r="E82">
        <v>4</v>
      </c>
      <c r="F82">
        <v>18</v>
      </c>
      <c r="G82" s="411" t="s">
        <v>403</v>
      </c>
    </row>
    <row r="83" spans="1:7">
      <c r="A83" t="s">
        <v>548</v>
      </c>
      <c r="B83" s="343" t="s">
        <v>436</v>
      </c>
      <c r="C83" t="s">
        <v>401</v>
      </c>
      <c r="D83" t="s">
        <v>402</v>
      </c>
      <c r="E83">
        <v>4</v>
      </c>
      <c r="F83">
        <v>19</v>
      </c>
      <c r="G83" s="411" t="s">
        <v>403</v>
      </c>
    </row>
    <row r="84" spans="1:7">
      <c r="A84" t="s">
        <v>549</v>
      </c>
      <c r="B84" s="343" t="s">
        <v>436</v>
      </c>
      <c r="C84" t="s">
        <v>401</v>
      </c>
      <c r="D84" t="s">
        <v>402</v>
      </c>
      <c r="E84">
        <v>4</v>
      </c>
      <c r="F84">
        <v>20</v>
      </c>
      <c r="G84" s="411" t="s">
        <v>403</v>
      </c>
    </row>
    <row r="85" spans="1:7">
      <c r="A85" t="s">
        <v>550</v>
      </c>
      <c r="B85" s="343" t="s">
        <v>551</v>
      </c>
      <c r="C85" t="str">
        <f>IF(BS貸借対照表!G22="","",TEXT((BS貸借対照表!G22),"#,##0"))</f>
        <v>0</v>
      </c>
      <c r="D85" t="s">
        <v>446</v>
      </c>
      <c r="E85">
        <v>4</v>
      </c>
      <c r="F85">
        <v>21</v>
      </c>
      <c r="G85" s="411" t="s">
        <v>403</v>
      </c>
    </row>
    <row r="86" spans="1:7">
      <c r="A86" t="s">
        <v>552</v>
      </c>
      <c r="B86" s="343" t="s">
        <v>436</v>
      </c>
      <c r="C86" t="s">
        <v>401</v>
      </c>
      <c r="D86" t="s">
        <v>402</v>
      </c>
      <c r="E86">
        <v>5</v>
      </c>
      <c r="F86">
        <v>1</v>
      </c>
      <c r="G86" s="411" t="s">
        <v>403</v>
      </c>
    </row>
    <row r="87" spans="1:7">
      <c r="A87" t="s">
        <v>553</v>
      </c>
      <c r="B87" s="343" t="s">
        <v>405</v>
      </c>
      <c r="C87" t="s">
        <v>401</v>
      </c>
      <c r="D87" t="s">
        <v>402</v>
      </c>
      <c r="E87">
        <v>5</v>
      </c>
      <c r="F87">
        <v>2</v>
      </c>
      <c r="G87" s="411" t="s">
        <v>403</v>
      </c>
    </row>
    <row r="88" spans="1:7">
      <c r="A88" t="s">
        <v>554</v>
      </c>
      <c r="B88" s="343" t="s">
        <v>555</v>
      </c>
      <c r="C88" t="s">
        <v>401</v>
      </c>
      <c r="D88" t="s">
        <v>402</v>
      </c>
      <c r="E88">
        <v>5</v>
      </c>
      <c r="F88">
        <v>3</v>
      </c>
      <c r="G88" s="411" t="s">
        <v>403</v>
      </c>
    </row>
    <row r="89" spans="1:7">
      <c r="A89" t="s">
        <v>556</v>
      </c>
      <c r="B89" s="343" t="s">
        <v>557</v>
      </c>
      <c r="C89" t="s">
        <v>401</v>
      </c>
      <c r="D89" t="s">
        <v>402</v>
      </c>
      <c r="E89">
        <v>5</v>
      </c>
      <c r="F89">
        <v>4</v>
      </c>
      <c r="G89" s="411" t="s">
        <v>403</v>
      </c>
    </row>
    <row r="90" spans="1:7">
      <c r="A90" t="s">
        <v>558</v>
      </c>
      <c r="B90" s="343" t="s">
        <v>559</v>
      </c>
      <c r="C90" t="s">
        <v>401</v>
      </c>
      <c r="D90" t="s">
        <v>402</v>
      </c>
      <c r="E90">
        <v>5</v>
      </c>
      <c r="F90">
        <v>5</v>
      </c>
      <c r="G90" s="411" t="s">
        <v>403</v>
      </c>
    </row>
    <row r="91" spans="1:7">
      <c r="A91" t="s">
        <v>560</v>
      </c>
      <c r="B91" s="343" t="s">
        <v>561</v>
      </c>
      <c r="C91" t="s">
        <v>401</v>
      </c>
      <c r="D91" t="s">
        <v>402</v>
      </c>
      <c r="E91">
        <v>5</v>
      </c>
      <c r="F91">
        <v>6</v>
      </c>
      <c r="G91" s="411" t="s">
        <v>403</v>
      </c>
    </row>
    <row r="92" spans="1:7">
      <c r="A92" t="s">
        <v>562</v>
      </c>
      <c r="B92" s="343" t="s">
        <v>563</v>
      </c>
      <c r="C92" t="s">
        <v>401</v>
      </c>
      <c r="D92" t="s">
        <v>402</v>
      </c>
      <c r="E92">
        <v>5</v>
      </c>
      <c r="F92">
        <v>7</v>
      </c>
      <c r="G92" s="411" t="s">
        <v>403</v>
      </c>
    </row>
    <row r="93" spans="1:7">
      <c r="A93" t="s">
        <v>564</v>
      </c>
      <c r="B93" s="343" t="s">
        <v>565</v>
      </c>
      <c r="C93" t="s">
        <v>401</v>
      </c>
      <c r="D93" t="s">
        <v>402</v>
      </c>
      <c r="E93">
        <v>5</v>
      </c>
      <c r="F93">
        <v>8</v>
      </c>
      <c r="G93" s="411" t="s">
        <v>403</v>
      </c>
    </row>
    <row r="94" spans="1:7">
      <c r="A94" t="s">
        <v>566</v>
      </c>
      <c r="B94" s="343" t="s">
        <v>567</v>
      </c>
      <c r="C94" t="s">
        <v>401</v>
      </c>
      <c r="D94" t="s">
        <v>402</v>
      </c>
      <c r="E94">
        <v>5</v>
      </c>
      <c r="F94">
        <v>9</v>
      </c>
      <c r="G94" s="411" t="s">
        <v>403</v>
      </c>
    </row>
    <row r="95" spans="1:7">
      <c r="A95" t="s">
        <v>568</v>
      </c>
      <c r="B95" s="343" t="s">
        <v>569</v>
      </c>
      <c r="C95" t="s">
        <v>401</v>
      </c>
      <c r="D95" t="s">
        <v>402</v>
      </c>
      <c r="E95">
        <v>5</v>
      </c>
      <c r="F95">
        <v>10</v>
      </c>
      <c r="G95" s="411" t="s">
        <v>403</v>
      </c>
    </row>
    <row r="96" spans="1:7">
      <c r="A96" t="s">
        <v>570</v>
      </c>
      <c r="B96" s="343" t="s">
        <v>571</v>
      </c>
      <c r="C96" t="s">
        <v>401</v>
      </c>
      <c r="D96" t="s">
        <v>402</v>
      </c>
      <c r="E96">
        <v>5</v>
      </c>
      <c r="F96">
        <v>11</v>
      </c>
      <c r="G96" s="411" t="s">
        <v>403</v>
      </c>
    </row>
    <row r="97" spans="1:7">
      <c r="A97" t="s">
        <v>572</v>
      </c>
      <c r="B97" s="343" t="s">
        <v>573</v>
      </c>
      <c r="C97" t="s">
        <v>401</v>
      </c>
      <c r="D97" t="s">
        <v>402</v>
      </c>
      <c r="E97">
        <v>5</v>
      </c>
      <c r="F97">
        <v>12</v>
      </c>
      <c r="G97" s="411" t="s">
        <v>403</v>
      </c>
    </row>
    <row r="98" spans="1:7">
      <c r="A98" t="s">
        <v>574</v>
      </c>
      <c r="B98" s="343" t="s">
        <v>344</v>
      </c>
      <c r="C98" t="s">
        <v>401</v>
      </c>
      <c r="D98" t="s">
        <v>402</v>
      </c>
      <c r="E98">
        <v>5</v>
      </c>
      <c r="F98">
        <v>13</v>
      </c>
      <c r="G98" s="411" t="s">
        <v>403</v>
      </c>
    </row>
    <row r="99" spans="1:7">
      <c r="A99" t="s">
        <v>575</v>
      </c>
      <c r="B99" s="343" t="s">
        <v>576</v>
      </c>
      <c r="C99" t="s">
        <v>401</v>
      </c>
      <c r="D99" t="s">
        <v>402</v>
      </c>
      <c r="E99">
        <v>5</v>
      </c>
      <c r="F99">
        <v>14</v>
      </c>
      <c r="G99" s="411" t="s">
        <v>403</v>
      </c>
    </row>
    <row r="100" spans="1:7">
      <c r="A100" t="s">
        <v>577</v>
      </c>
      <c r="B100" s="343" t="s">
        <v>578</v>
      </c>
      <c r="C100" t="s">
        <v>401</v>
      </c>
      <c r="D100" t="s">
        <v>402</v>
      </c>
      <c r="E100">
        <v>5</v>
      </c>
      <c r="F100">
        <v>15</v>
      </c>
      <c r="G100" s="411" t="s">
        <v>403</v>
      </c>
    </row>
    <row r="101" spans="1:7">
      <c r="A101" t="s">
        <v>579</v>
      </c>
      <c r="B101" s="343" t="s">
        <v>345</v>
      </c>
      <c r="C101" t="s">
        <v>401</v>
      </c>
      <c r="D101" t="s">
        <v>402</v>
      </c>
      <c r="E101">
        <v>5</v>
      </c>
      <c r="F101">
        <v>16</v>
      </c>
      <c r="G101" s="411" t="s">
        <v>403</v>
      </c>
    </row>
    <row r="102" spans="1:7">
      <c r="A102" t="s">
        <v>580</v>
      </c>
      <c r="B102" s="343" t="s">
        <v>581</v>
      </c>
      <c r="C102" t="s">
        <v>401</v>
      </c>
      <c r="D102" t="s">
        <v>402</v>
      </c>
      <c r="E102">
        <v>5</v>
      </c>
      <c r="F102">
        <v>17</v>
      </c>
      <c r="G102" s="411" t="s">
        <v>403</v>
      </c>
    </row>
    <row r="103" spans="1:7">
      <c r="A103" t="s">
        <v>582</v>
      </c>
      <c r="B103" s="343" t="s">
        <v>583</v>
      </c>
      <c r="C103" t="s">
        <v>401</v>
      </c>
      <c r="D103" t="s">
        <v>402</v>
      </c>
      <c r="E103">
        <v>5</v>
      </c>
      <c r="F103">
        <v>18</v>
      </c>
      <c r="G103" s="411" t="s">
        <v>403</v>
      </c>
    </row>
    <row r="104" spans="1:7">
      <c r="A104" t="s">
        <v>584</v>
      </c>
      <c r="B104" s="343" t="s">
        <v>585</v>
      </c>
      <c r="C104" t="s">
        <v>401</v>
      </c>
      <c r="D104" t="s">
        <v>402</v>
      </c>
      <c r="E104">
        <v>5</v>
      </c>
      <c r="F104">
        <v>19</v>
      </c>
      <c r="G104" s="411" t="s">
        <v>403</v>
      </c>
    </row>
    <row r="105" spans="1:7">
      <c r="A105" t="s">
        <v>586</v>
      </c>
      <c r="B105" s="343" t="s">
        <v>587</v>
      </c>
      <c r="C105" t="s">
        <v>401</v>
      </c>
      <c r="D105" t="s">
        <v>402</v>
      </c>
      <c r="E105">
        <v>5</v>
      </c>
      <c r="F105">
        <v>20</v>
      </c>
      <c r="G105" s="411" t="s">
        <v>403</v>
      </c>
    </row>
    <row r="106" spans="1:7">
      <c r="A106" t="s">
        <v>588</v>
      </c>
      <c r="B106" s="343" t="s">
        <v>589</v>
      </c>
      <c r="C106" t="s">
        <v>401</v>
      </c>
      <c r="D106" t="s">
        <v>402</v>
      </c>
      <c r="E106">
        <v>5</v>
      </c>
      <c r="F106">
        <v>21</v>
      </c>
      <c r="G106" s="411" t="s">
        <v>403</v>
      </c>
    </row>
    <row r="107" spans="1:7">
      <c r="A107" t="s">
        <v>590</v>
      </c>
      <c r="B107" s="343" t="s">
        <v>436</v>
      </c>
      <c r="C107" t="s">
        <v>401</v>
      </c>
      <c r="D107" t="s">
        <v>402</v>
      </c>
      <c r="E107">
        <v>6</v>
      </c>
      <c r="F107">
        <v>1</v>
      </c>
      <c r="G107" s="411" t="s">
        <v>403</v>
      </c>
    </row>
    <row r="108" spans="1:7">
      <c r="A108" t="s">
        <v>591</v>
      </c>
      <c r="B108" s="343" t="s">
        <v>592</v>
      </c>
      <c r="C108" t="s">
        <v>401</v>
      </c>
      <c r="D108" t="s">
        <v>402</v>
      </c>
      <c r="E108">
        <v>6</v>
      </c>
      <c r="F108">
        <v>2</v>
      </c>
      <c r="G108" s="411" t="s">
        <v>403</v>
      </c>
    </row>
    <row r="109" spans="1:7">
      <c r="A109" t="s">
        <v>593</v>
      </c>
      <c r="B109" s="343" t="s">
        <v>436</v>
      </c>
      <c r="C109" t="s">
        <v>401</v>
      </c>
      <c r="D109" t="s">
        <v>402</v>
      </c>
      <c r="E109">
        <v>6</v>
      </c>
      <c r="F109">
        <v>3</v>
      </c>
      <c r="G109" s="411" t="s">
        <v>403</v>
      </c>
    </row>
    <row r="110" spans="1:7">
      <c r="A110" t="s">
        <v>594</v>
      </c>
      <c r="B110" s="343" t="s">
        <v>595</v>
      </c>
      <c r="C110" t="str">
        <f>IF(BS貸借対照表!L5="","",TEXT((BS貸借対照表!L5),"#,##0"))</f>
        <v>0</v>
      </c>
      <c r="D110" t="s">
        <v>446</v>
      </c>
      <c r="E110">
        <v>6</v>
      </c>
      <c r="F110">
        <v>4</v>
      </c>
      <c r="G110" s="411" t="s">
        <v>403</v>
      </c>
    </row>
    <row r="111" spans="1:7">
      <c r="A111" t="s">
        <v>596</v>
      </c>
      <c r="B111" s="343" t="s">
        <v>597</v>
      </c>
      <c r="C111" t="str">
        <f>IF(BS貸借対照表!L6="","",TEXT((BS貸借対照表!L6),"#,##0"))</f>
        <v/>
      </c>
      <c r="D111" t="s">
        <v>446</v>
      </c>
      <c r="E111">
        <v>6</v>
      </c>
      <c r="F111">
        <v>5</v>
      </c>
      <c r="G111" s="411" t="s">
        <v>403</v>
      </c>
    </row>
    <row r="112" spans="1:7">
      <c r="A112" t="s">
        <v>598</v>
      </c>
      <c r="B112" s="343" t="s">
        <v>599</v>
      </c>
      <c r="C112" t="str">
        <f>IF(BS貸借対照表!L7="","",TEXT((BS貸借対照表!L7),"#,##0"))</f>
        <v/>
      </c>
      <c r="D112" t="s">
        <v>446</v>
      </c>
      <c r="E112">
        <v>6</v>
      </c>
      <c r="F112">
        <v>6</v>
      </c>
      <c r="G112" s="411" t="s">
        <v>403</v>
      </c>
    </row>
    <row r="113" spans="1:7">
      <c r="A113" t="s">
        <v>600</v>
      </c>
      <c r="B113" s="343" t="s">
        <v>601</v>
      </c>
      <c r="C113" t="str">
        <f>IF(BS貸借対照表!L8="","",TEXT((BS貸借対照表!L8),"#,##0"))</f>
        <v/>
      </c>
      <c r="D113" t="s">
        <v>446</v>
      </c>
      <c r="E113">
        <v>6</v>
      </c>
      <c r="F113">
        <v>7</v>
      </c>
      <c r="G113" s="411" t="s">
        <v>403</v>
      </c>
    </row>
    <row r="114" spans="1:7">
      <c r="A114" t="s">
        <v>602</v>
      </c>
      <c r="B114" s="343" t="s">
        <v>603</v>
      </c>
      <c r="C114" t="str">
        <f>IF(BS貸借対照表!L9="","",TEXT((BS貸借対照表!L9),"#,##0"))</f>
        <v/>
      </c>
      <c r="D114" t="s">
        <v>446</v>
      </c>
      <c r="E114">
        <v>6</v>
      </c>
      <c r="F114">
        <v>8</v>
      </c>
      <c r="G114" s="411" t="s">
        <v>403</v>
      </c>
    </row>
    <row r="115" spans="1:7">
      <c r="A115" t="s">
        <v>604</v>
      </c>
      <c r="B115" s="343" t="s">
        <v>605</v>
      </c>
      <c r="C115" t="str">
        <f>IF(BS貸借対照表!L10="","",TEXT((BS貸借対照表!L10),"#,##0"))</f>
        <v/>
      </c>
      <c r="D115" t="s">
        <v>446</v>
      </c>
      <c r="E115">
        <v>6</v>
      </c>
      <c r="F115">
        <v>9</v>
      </c>
      <c r="G115" s="411" t="s">
        <v>403</v>
      </c>
    </row>
    <row r="116" spans="1:7">
      <c r="A116" t="s">
        <v>606</v>
      </c>
      <c r="B116" s="343" t="s">
        <v>607</v>
      </c>
      <c r="C116" t="str">
        <f>IF(BS貸借対照表!L11="","",TEXT((BS貸借対照表!L11),"#,##0"))</f>
        <v/>
      </c>
      <c r="D116" t="s">
        <v>446</v>
      </c>
      <c r="E116">
        <v>6</v>
      </c>
      <c r="F116">
        <v>10</v>
      </c>
      <c r="G116" s="411" t="s">
        <v>403</v>
      </c>
    </row>
    <row r="117" spans="1:7">
      <c r="A117" t="s">
        <v>608</v>
      </c>
      <c r="B117" s="343" t="s">
        <v>609</v>
      </c>
      <c r="C117" t="str">
        <f>IF(BS貸借対照表!L12="","",TEXT((BS貸借対照表!L12),"#,##0"))</f>
        <v/>
      </c>
      <c r="D117" t="s">
        <v>446</v>
      </c>
      <c r="E117">
        <v>6</v>
      </c>
      <c r="F117">
        <v>11</v>
      </c>
      <c r="G117" s="411" t="s">
        <v>403</v>
      </c>
    </row>
    <row r="118" spans="1:7">
      <c r="A118" t="s">
        <v>610</v>
      </c>
      <c r="B118" s="343" t="s">
        <v>611</v>
      </c>
      <c r="C118" t="str">
        <f>IF(BS貸借対照表!L13="","",TEXT((BS貸借対照表!L13),"#,##0"))</f>
        <v/>
      </c>
      <c r="D118" t="s">
        <v>446</v>
      </c>
      <c r="E118">
        <v>6</v>
      </c>
      <c r="F118">
        <v>12</v>
      </c>
      <c r="G118" s="411" t="s">
        <v>403</v>
      </c>
    </row>
    <row r="119" spans="1:7">
      <c r="A119" t="s">
        <v>612</v>
      </c>
      <c r="B119" s="343" t="s">
        <v>613</v>
      </c>
      <c r="C119" t="str">
        <f>IF(BS貸借対照表!L14="","",TEXT((BS貸借対照表!L14),"#,##0"))</f>
        <v>*</v>
      </c>
      <c r="D119" t="s">
        <v>446</v>
      </c>
      <c r="E119">
        <v>6</v>
      </c>
      <c r="F119">
        <v>13</v>
      </c>
      <c r="G119" s="411" t="s">
        <v>403</v>
      </c>
    </row>
    <row r="120" spans="1:7">
      <c r="A120" t="s">
        <v>614</v>
      </c>
      <c r="B120" s="343" t="s">
        <v>615</v>
      </c>
      <c r="C120" t="str">
        <f>IF(BS貸借対照表!L15="","",TEXT((BS貸借対照表!L15),"#,##0"))</f>
        <v>0</v>
      </c>
      <c r="D120" t="s">
        <v>446</v>
      </c>
      <c r="E120">
        <v>6</v>
      </c>
      <c r="F120">
        <v>14</v>
      </c>
      <c r="G120" s="411" t="s">
        <v>403</v>
      </c>
    </row>
    <row r="121" spans="1:7">
      <c r="A121" t="s">
        <v>616</v>
      </c>
      <c r="B121" s="343" t="s">
        <v>436</v>
      </c>
      <c r="C121" t="s">
        <v>401</v>
      </c>
      <c r="D121" t="s">
        <v>402</v>
      </c>
      <c r="E121">
        <v>6</v>
      </c>
      <c r="F121">
        <v>15</v>
      </c>
      <c r="G121" s="411" t="s">
        <v>403</v>
      </c>
    </row>
    <row r="122" spans="1:7">
      <c r="A122" t="s">
        <v>617</v>
      </c>
      <c r="B122" s="343" t="s">
        <v>618</v>
      </c>
      <c r="C122" t="str">
        <f>IF(BS貸借対照表!L17="","",TEXT((BS貸借対照表!L17),"#,##0"))</f>
        <v/>
      </c>
      <c r="D122" t="s">
        <v>446</v>
      </c>
      <c r="E122">
        <v>6</v>
      </c>
      <c r="F122">
        <v>16</v>
      </c>
      <c r="G122" s="411" t="s">
        <v>403</v>
      </c>
    </row>
    <row r="123" spans="1:7">
      <c r="A123" t="s">
        <v>619</v>
      </c>
      <c r="B123" s="343" t="s">
        <v>620</v>
      </c>
      <c r="C123" t="str">
        <f>IF(BS貸借対照表!L18="","",TEXT((BS貸借対照表!L18),"#,##0"))</f>
        <v/>
      </c>
      <c r="D123" t="s">
        <v>446</v>
      </c>
      <c r="E123">
        <v>6</v>
      </c>
      <c r="F123">
        <v>17</v>
      </c>
      <c r="G123" s="411" t="s">
        <v>403</v>
      </c>
    </row>
    <row r="124" spans="1:7">
      <c r="A124" t="s">
        <v>621</v>
      </c>
      <c r="B124" s="343" t="s">
        <v>622</v>
      </c>
      <c r="C124" t="str">
        <f>IF(BS貸借対照表!L19="","",TEXT((BS貸借対照表!L19),"#,##0"))</f>
        <v/>
      </c>
      <c r="D124" t="s">
        <v>446</v>
      </c>
      <c r="E124">
        <v>6</v>
      </c>
      <c r="F124">
        <v>18</v>
      </c>
      <c r="G124" s="411" t="s">
        <v>403</v>
      </c>
    </row>
    <row r="125" spans="1:7">
      <c r="A125" t="s">
        <v>623</v>
      </c>
      <c r="B125" s="343" t="s">
        <v>624</v>
      </c>
      <c r="C125" t="str">
        <f>IF(BS貸借対照表!L20="","",TEXT((BS貸借対照表!L20),"#,##0"))</f>
        <v/>
      </c>
      <c r="D125" t="s">
        <v>446</v>
      </c>
      <c r="E125">
        <v>6</v>
      </c>
      <c r="F125">
        <v>19</v>
      </c>
      <c r="G125" s="411" t="s">
        <v>403</v>
      </c>
    </row>
    <row r="126" spans="1:7">
      <c r="A126" t="s">
        <v>625</v>
      </c>
      <c r="B126" s="343" t="s">
        <v>626</v>
      </c>
      <c r="C126" t="str">
        <f>IF(BS貸借対照表!L21="","",TEXT((BS貸借対照表!L21),"#,##0"))</f>
        <v>0</v>
      </c>
      <c r="D126" t="s">
        <v>446</v>
      </c>
      <c r="E126">
        <v>6</v>
      </c>
      <c r="F126">
        <v>20</v>
      </c>
      <c r="G126" s="411" t="s">
        <v>403</v>
      </c>
    </row>
    <row r="127" spans="1:7">
      <c r="A127" t="s">
        <v>627</v>
      </c>
      <c r="B127" s="343" t="s">
        <v>628</v>
      </c>
      <c r="C127" t="str">
        <f>IF(BS貸借対照表!L22="","",TEXT((BS貸借対照表!L22),"#,##0"))</f>
        <v>0</v>
      </c>
      <c r="D127" t="s">
        <v>446</v>
      </c>
      <c r="E127">
        <v>6</v>
      </c>
      <c r="F127">
        <v>21</v>
      </c>
      <c r="G127" s="411" t="s">
        <v>403</v>
      </c>
    </row>
    <row r="128" spans="1:7">
      <c r="A128" t="s">
        <v>629</v>
      </c>
      <c r="B128" s="343" t="s">
        <v>479</v>
      </c>
      <c r="C128" t="s">
        <v>401</v>
      </c>
      <c r="D128" t="s">
        <v>402</v>
      </c>
      <c r="E128">
        <v>7</v>
      </c>
      <c r="F128">
        <v>1</v>
      </c>
      <c r="G128" s="411" t="s">
        <v>403</v>
      </c>
    </row>
    <row r="129" spans="1:7">
      <c r="A129" t="s">
        <v>630</v>
      </c>
      <c r="B129" s="343" t="s">
        <v>631</v>
      </c>
      <c r="C129" t="s">
        <v>401</v>
      </c>
      <c r="D129" t="s">
        <v>402</v>
      </c>
      <c r="E129">
        <v>7</v>
      </c>
      <c r="F129">
        <v>2</v>
      </c>
      <c r="G129" s="411" t="s">
        <v>403</v>
      </c>
    </row>
    <row r="130" spans="1:7">
      <c r="A130" t="s">
        <v>632</v>
      </c>
      <c r="B130" s="343" t="s">
        <v>436</v>
      </c>
      <c r="C130" t="s">
        <v>401</v>
      </c>
      <c r="D130" t="s">
        <v>402</v>
      </c>
      <c r="E130">
        <v>7</v>
      </c>
      <c r="F130">
        <v>3</v>
      </c>
      <c r="G130" s="411" t="s">
        <v>403</v>
      </c>
    </row>
    <row r="131" spans="1:7">
      <c r="A131" t="s">
        <v>633</v>
      </c>
      <c r="B131" s="343" t="s">
        <v>634</v>
      </c>
      <c r="C131" t="str">
        <f>IF(BS貸借対照表!M5="","",TEXT((BS貸借対照表!M5),"#,##0"))</f>
        <v>0</v>
      </c>
      <c r="D131" t="s">
        <v>446</v>
      </c>
      <c r="E131">
        <v>7</v>
      </c>
      <c r="F131">
        <v>4</v>
      </c>
      <c r="G131" s="411" t="s">
        <v>403</v>
      </c>
    </row>
    <row r="132" spans="1:7">
      <c r="A132" t="s">
        <v>635</v>
      </c>
      <c r="B132" s="343" t="s">
        <v>636</v>
      </c>
      <c r="C132" t="str">
        <f>IF(BS貸借対照表!M6="","",TEXT((BS貸借対照表!M6),"#,##0"))</f>
        <v/>
      </c>
      <c r="D132" t="s">
        <v>446</v>
      </c>
      <c r="E132">
        <v>7</v>
      </c>
      <c r="F132">
        <v>5</v>
      </c>
      <c r="G132" s="411" t="s">
        <v>403</v>
      </c>
    </row>
    <row r="133" spans="1:7">
      <c r="A133" t="s">
        <v>637</v>
      </c>
      <c r="B133" s="343" t="s">
        <v>638</v>
      </c>
      <c r="C133" t="str">
        <f>IF(BS貸借対照表!M7="","",TEXT((BS貸借対照表!M7),"#,##0"))</f>
        <v/>
      </c>
      <c r="D133" t="s">
        <v>446</v>
      </c>
      <c r="E133">
        <v>7</v>
      </c>
      <c r="F133">
        <v>6</v>
      </c>
      <c r="G133" s="411" t="s">
        <v>403</v>
      </c>
    </row>
    <row r="134" spans="1:7">
      <c r="A134" t="s">
        <v>639</v>
      </c>
      <c r="B134" s="343" t="s">
        <v>640</v>
      </c>
      <c r="C134" t="str">
        <f>IF(BS貸借対照表!M8="","",TEXT((BS貸借対照表!M8),"#,##0"))</f>
        <v/>
      </c>
      <c r="D134" t="s">
        <v>446</v>
      </c>
      <c r="E134">
        <v>7</v>
      </c>
      <c r="F134">
        <v>7</v>
      </c>
      <c r="G134" s="411" t="s">
        <v>403</v>
      </c>
    </row>
    <row r="135" spans="1:7">
      <c r="A135" t="s">
        <v>641</v>
      </c>
      <c r="B135" s="343" t="s">
        <v>642</v>
      </c>
      <c r="C135" t="str">
        <f>IF(BS貸借対照表!M9="","",TEXT((BS貸借対照表!M9),"#,##0"))</f>
        <v/>
      </c>
      <c r="D135" t="s">
        <v>446</v>
      </c>
      <c r="E135">
        <v>7</v>
      </c>
      <c r="F135">
        <v>8</v>
      </c>
      <c r="G135" s="411" t="s">
        <v>403</v>
      </c>
    </row>
    <row r="136" spans="1:7">
      <c r="A136" t="s">
        <v>643</v>
      </c>
      <c r="B136" s="343" t="s">
        <v>644</v>
      </c>
      <c r="C136" t="str">
        <f>IF(BS貸借対照表!M10="","",TEXT((BS貸借対照表!M10),"#,##0"))</f>
        <v/>
      </c>
      <c r="D136" t="s">
        <v>446</v>
      </c>
      <c r="E136">
        <v>7</v>
      </c>
      <c r="F136">
        <v>9</v>
      </c>
      <c r="G136" s="411" t="s">
        <v>403</v>
      </c>
    </row>
    <row r="137" spans="1:7">
      <c r="A137" t="s">
        <v>645</v>
      </c>
      <c r="B137" s="343" t="s">
        <v>646</v>
      </c>
      <c r="C137" t="str">
        <f>IF(BS貸借対照表!M11="","",TEXT((BS貸借対照表!M11),"#,##0"))</f>
        <v/>
      </c>
      <c r="D137" t="s">
        <v>446</v>
      </c>
      <c r="E137">
        <v>7</v>
      </c>
      <c r="F137">
        <v>10</v>
      </c>
      <c r="G137" s="411" t="s">
        <v>403</v>
      </c>
    </row>
    <row r="138" spans="1:7">
      <c r="A138" t="s">
        <v>647</v>
      </c>
      <c r="B138" s="343" t="s">
        <v>648</v>
      </c>
      <c r="C138" t="str">
        <f>IF(BS貸借対照表!M12="","",TEXT((BS貸借対照表!M12),"#,##0"))</f>
        <v/>
      </c>
      <c r="D138" t="s">
        <v>446</v>
      </c>
      <c r="E138">
        <v>7</v>
      </c>
      <c r="F138">
        <v>11</v>
      </c>
      <c r="G138" s="411" t="s">
        <v>403</v>
      </c>
    </row>
    <row r="139" spans="1:7">
      <c r="A139" t="s">
        <v>649</v>
      </c>
      <c r="B139" s="343" t="s">
        <v>650</v>
      </c>
      <c r="C139" t="str">
        <f>IF(BS貸借対照表!M13="","",TEXT((BS貸借対照表!M13),"#,##0"))</f>
        <v/>
      </c>
      <c r="D139" t="s">
        <v>446</v>
      </c>
      <c r="E139">
        <v>7</v>
      </c>
      <c r="F139">
        <v>12</v>
      </c>
      <c r="G139" s="411" t="s">
        <v>403</v>
      </c>
    </row>
    <row r="140" spans="1:7">
      <c r="A140" t="s">
        <v>651</v>
      </c>
      <c r="B140" s="343" t="s">
        <v>652</v>
      </c>
      <c r="C140" t="str">
        <f>IF(BS貸借対照表!M14="","",TEXT((BS貸借対照表!M14),"#,##0"))</f>
        <v>*</v>
      </c>
      <c r="D140" t="s">
        <v>446</v>
      </c>
      <c r="E140">
        <v>7</v>
      </c>
      <c r="F140">
        <v>13</v>
      </c>
      <c r="G140" s="411" t="s">
        <v>403</v>
      </c>
    </row>
    <row r="141" spans="1:7">
      <c r="A141" t="s">
        <v>653</v>
      </c>
      <c r="B141" s="343" t="s">
        <v>654</v>
      </c>
      <c r="C141" t="str">
        <f>IF(BS貸借対照表!M15="","",TEXT((BS貸借対照表!M15),"#,##0"))</f>
        <v>0</v>
      </c>
      <c r="D141" t="s">
        <v>446</v>
      </c>
      <c r="E141">
        <v>7</v>
      </c>
      <c r="F141">
        <v>14</v>
      </c>
      <c r="G141" s="411" t="s">
        <v>403</v>
      </c>
    </row>
    <row r="142" spans="1:7">
      <c r="A142" t="s">
        <v>655</v>
      </c>
      <c r="B142" s="343" t="s">
        <v>436</v>
      </c>
      <c r="C142" t="s">
        <v>401</v>
      </c>
      <c r="D142" t="s">
        <v>402</v>
      </c>
      <c r="E142">
        <v>7</v>
      </c>
      <c r="F142">
        <v>15</v>
      </c>
      <c r="G142" s="411" t="s">
        <v>403</v>
      </c>
    </row>
    <row r="143" spans="1:7">
      <c r="A143" t="s">
        <v>656</v>
      </c>
      <c r="B143" s="343" t="s">
        <v>657</v>
      </c>
      <c r="C143" t="str">
        <f>IF(BS貸借対照表!M17="","",TEXT((BS貸借対照表!M17),"#,##0"))</f>
        <v/>
      </c>
      <c r="D143" t="s">
        <v>446</v>
      </c>
      <c r="E143">
        <v>7</v>
      </c>
      <c r="F143">
        <v>16</v>
      </c>
      <c r="G143" s="411" t="s">
        <v>403</v>
      </c>
    </row>
    <row r="144" spans="1:7">
      <c r="A144" t="s">
        <v>658</v>
      </c>
      <c r="B144" s="343" t="s">
        <v>659</v>
      </c>
      <c r="C144" t="str">
        <f>IF(BS貸借対照表!M18="","",TEXT((BS貸借対照表!M18),"#,##0"))</f>
        <v/>
      </c>
      <c r="D144" t="s">
        <v>446</v>
      </c>
      <c r="E144">
        <v>7</v>
      </c>
      <c r="F144">
        <v>17</v>
      </c>
      <c r="G144" s="411" t="s">
        <v>403</v>
      </c>
    </row>
    <row r="145" spans="1:7">
      <c r="A145" t="s">
        <v>660</v>
      </c>
      <c r="B145" s="343" t="s">
        <v>661</v>
      </c>
      <c r="C145" t="str">
        <f>IF(BS貸借対照表!M19="","",TEXT((BS貸借対照表!M19),"#,##0"))</f>
        <v/>
      </c>
      <c r="D145" t="s">
        <v>446</v>
      </c>
      <c r="E145">
        <v>7</v>
      </c>
      <c r="F145">
        <v>18</v>
      </c>
      <c r="G145" s="411" t="s">
        <v>403</v>
      </c>
    </row>
    <row r="146" spans="1:7">
      <c r="A146" t="s">
        <v>662</v>
      </c>
      <c r="B146" s="343" t="s">
        <v>663</v>
      </c>
      <c r="C146" t="str">
        <f>IF(BS貸借対照表!M20="","",TEXT((BS貸借対照表!M20),"#,##0"))</f>
        <v/>
      </c>
      <c r="D146" t="s">
        <v>446</v>
      </c>
      <c r="E146">
        <v>7</v>
      </c>
      <c r="F146">
        <v>19</v>
      </c>
      <c r="G146" s="411" t="s">
        <v>403</v>
      </c>
    </row>
    <row r="147" spans="1:7">
      <c r="A147" t="s">
        <v>664</v>
      </c>
      <c r="B147" s="343" t="s">
        <v>665</v>
      </c>
      <c r="C147" t="str">
        <f>IF(BS貸借対照表!M21="","",TEXT((BS貸借対照表!M21),"#,##0"))</f>
        <v>0</v>
      </c>
      <c r="D147" t="s">
        <v>446</v>
      </c>
      <c r="E147">
        <v>7</v>
      </c>
      <c r="F147">
        <v>20</v>
      </c>
      <c r="G147" s="411" t="s">
        <v>403</v>
      </c>
    </row>
    <row r="148" spans="1:7">
      <c r="A148" t="s">
        <v>666</v>
      </c>
      <c r="B148" s="343" t="s">
        <v>667</v>
      </c>
      <c r="C148" t="str">
        <f>IF(BS貸借対照表!M22="","",TEXT((BS貸借対照表!M22),"#,##0"))</f>
        <v>0</v>
      </c>
      <c r="D148" t="s">
        <v>446</v>
      </c>
      <c r="E148">
        <v>7</v>
      </c>
      <c r="F148">
        <v>21</v>
      </c>
      <c r="G148" s="411" t="s">
        <v>403</v>
      </c>
    </row>
    <row r="149" spans="1:7">
      <c r="A149" t="s">
        <v>668</v>
      </c>
      <c r="B149" s="343" t="s">
        <v>436</v>
      </c>
      <c r="C149" t="s">
        <v>401</v>
      </c>
      <c r="D149" t="s">
        <v>402</v>
      </c>
      <c r="E149">
        <v>8</v>
      </c>
      <c r="F149">
        <v>1</v>
      </c>
      <c r="G149" s="411" t="s">
        <v>403</v>
      </c>
    </row>
    <row r="150" spans="1:7">
      <c r="A150" t="s">
        <v>669</v>
      </c>
      <c r="B150" s="343" t="s">
        <v>164</v>
      </c>
      <c r="C150" t="s">
        <v>401</v>
      </c>
      <c r="D150" t="s">
        <v>402</v>
      </c>
      <c r="E150">
        <v>8</v>
      </c>
      <c r="F150">
        <v>2</v>
      </c>
      <c r="G150" s="411" t="s">
        <v>403</v>
      </c>
    </row>
    <row r="151" spans="1:7">
      <c r="A151" t="s">
        <v>670</v>
      </c>
      <c r="B151" s="343" t="s">
        <v>436</v>
      </c>
      <c r="C151" t="s">
        <v>401</v>
      </c>
      <c r="D151" t="s">
        <v>402</v>
      </c>
      <c r="E151">
        <v>8</v>
      </c>
      <c r="F151">
        <v>3</v>
      </c>
      <c r="G151" s="411" t="s">
        <v>403</v>
      </c>
    </row>
    <row r="152" spans="1:7">
      <c r="A152" t="s">
        <v>671</v>
      </c>
      <c r="B152" s="343" t="s">
        <v>672</v>
      </c>
      <c r="C152" t="str">
        <f>IF(BS貸借対照表!N5="","",TEXT((BS貸借対照表!N5),"#,##0"))</f>
        <v>0</v>
      </c>
      <c r="D152" t="s">
        <v>446</v>
      </c>
      <c r="E152">
        <v>8</v>
      </c>
      <c r="F152">
        <v>4</v>
      </c>
      <c r="G152" s="411" t="s">
        <v>403</v>
      </c>
    </row>
    <row r="153" spans="1:7">
      <c r="A153" t="s">
        <v>673</v>
      </c>
      <c r="B153" s="343" t="s">
        <v>674</v>
      </c>
      <c r="C153" t="str">
        <f>IF(BS貸借対照表!N6="","",TEXT((BS貸借対照表!N6),"#,##0"))</f>
        <v/>
      </c>
      <c r="D153" t="s">
        <v>446</v>
      </c>
      <c r="E153">
        <v>8</v>
      </c>
      <c r="F153">
        <v>5</v>
      </c>
      <c r="G153" s="411" t="s">
        <v>403</v>
      </c>
    </row>
    <row r="154" spans="1:7">
      <c r="A154" t="s">
        <v>675</v>
      </c>
      <c r="B154" s="343" t="s">
        <v>676</v>
      </c>
      <c r="C154" t="str">
        <f>IF(BS貸借対照表!N7="","",TEXT((BS貸借対照表!N7),"#,##0"))</f>
        <v/>
      </c>
      <c r="D154" t="s">
        <v>446</v>
      </c>
      <c r="E154">
        <v>8</v>
      </c>
      <c r="F154">
        <v>6</v>
      </c>
      <c r="G154" s="411" t="s">
        <v>403</v>
      </c>
    </row>
    <row r="155" spans="1:7">
      <c r="A155" t="s">
        <v>677</v>
      </c>
      <c r="B155" s="343" t="s">
        <v>678</v>
      </c>
      <c r="C155" t="str">
        <f>IF(BS貸借対照表!N8="","",TEXT((BS貸借対照表!N8),"#,##0"))</f>
        <v/>
      </c>
      <c r="D155" t="s">
        <v>446</v>
      </c>
      <c r="E155">
        <v>8</v>
      </c>
      <c r="F155">
        <v>7</v>
      </c>
      <c r="G155" s="411" t="s">
        <v>403</v>
      </c>
    </row>
    <row r="156" spans="1:7">
      <c r="A156" t="s">
        <v>679</v>
      </c>
      <c r="B156" s="343" t="s">
        <v>680</v>
      </c>
      <c r="C156" t="str">
        <f>IF(BS貸借対照表!N9="","",TEXT((BS貸借対照表!N9),"#,##0"))</f>
        <v/>
      </c>
      <c r="D156" t="s">
        <v>446</v>
      </c>
      <c r="E156">
        <v>8</v>
      </c>
      <c r="F156">
        <v>8</v>
      </c>
      <c r="G156" s="411" t="s">
        <v>403</v>
      </c>
    </row>
    <row r="157" spans="1:7">
      <c r="A157" t="s">
        <v>681</v>
      </c>
      <c r="B157" s="343" t="s">
        <v>682</v>
      </c>
      <c r="C157" t="str">
        <f>IF(BS貸借対照表!N10="","",TEXT((BS貸借対照表!N10),"#,##0"))</f>
        <v/>
      </c>
      <c r="D157" t="s">
        <v>446</v>
      </c>
      <c r="E157">
        <v>8</v>
      </c>
      <c r="F157">
        <v>9</v>
      </c>
      <c r="G157" s="411" t="s">
        <v>403</v>
      </c>
    </row>
    <row r="158" spans="1:7">
      <c r="A158" t="s">
        <v>683</v>
      </c>
      <c r="B158" s="343" t="s">
        <v>684</v>
      </c>
      <c r="C158" t="str">
        <f>IF(BS貸借対照表!N11="","",TEXT((BS貸借対照表!N11),"#,##0"))</f>
        <v/>
      </c>
      <c r="D158" t="s">
        <v>446</v>
      </c>
      <c r="E158">
        <v>8</v>
      </c>
      <c r="F158">
        <v>10</v>
      </c>
      <c r="G158" s="411" t="s">
        <v>403</v>
      </c>
    </row>
    <row r="159" spans="1:7">
      <c r="A159" t="s">
        <v>685</v>
      </c>
      <c r="B159" s="343" t="s">
        <v>686</v>
      </c>
      <c r="C159" t="str">
        <f>IF(BS貸借対照表!N12="","",TEXT((BS貸借対照表!N12),"#,##0"))</f>
        <v/>
      </c>
      <c r="D159" t="s">
        <v>446</v>
      </c>
      <c r="E159">
        <v>8</v>
      </c>
      <c r="F159">
        <v>11</v>
      </c>
      <c r="G159" s="411" t="s">
        <v>403</v>
      </c>
    </row>
    <row r="160" spans="1:7">
      <c r="A160" t="s">
        <v>687</v>
      </c>
      <c r="B160" s="343" t="s">
        <v>688</v>
      </c>
      <c r="C160" t="str">
        <f>IF(BS貸借対照表!N13="","",TEXT((BS貸借対照表!N13),"#,##0"))</f>
        <v/>
      </c>
      <c r="D160" t="s">
        <v>446</v>
      </c>
      <c r="E160">
        <v>8</v>
      </c>
      <c r="F160">
        <v>12</v>
      </c>
      <c r="G160" s="411" t="s">
        <v>403</v>
      </c>
    </row>
    <row r="161" spans="1:7">
      <c r="A161" t="s">
        <v>689</v>
      </c>
      <c r="B161" s="343" t="s">
        <v>690</v>
      </c>
      <c r="C161" t="str">
        <f>IF(BS貸借対照表!N14="","",TEXT((BS貸借対照表!N14),"#,##0"))</f>
        <v>*</v>
      </c>
      <c r="D161" t="s">
        <v>446</v>
      </c>
      <c r="E161">
        <v>8</v>
      </c>
      <c r="F161">
        <v>13</v>
      </c>
      <c r="G161" s="411" t="s">
        <v>403</v>
      </c>
    </row>
    <row r="162" spans="1:7">
      <c r="A162" t="s">
        <v>691</v>
      </c>
      <c r="B162" s="343" t="s">
        <v>692</v>
      </c>
      <c r="C162" t="str">
        <f>IF(BS貸借対照表!N15="","",TEXT((BS貸借対照表!N15),"#,##0"))</f>
        <v>0</v>
      </c>
      <c r="D162" t="s">
        <v>446</v>
      </c>
      <c r="E162">
        <v>8</v>
      </c>
      <c r="F162">
        <v>14</v>
      </c>
      <c r="G162" s="411" t="s">
        <v>403</v>
      </c>
    </row>
    <row r="163" spans="1:7">
      <c r="A163" t="s">
        <v>693</v>
      </c>
      <c r="B163" s="343" t="s">
        <v>436</v>
      </c>
      <c r="C163" t="s">
        <v>401</v>
      </c>
      <c r="D163" t="s">
        <v>402</v>
      </c>
      <c r="E163">
        <v>8</v>
      </c>
      <c r="F163">
        <v>15</v>
      </c>
      <c r="G163" s="411" t="s">
        <v>403</v>
      </c>
    </row>
    <row r="164" spans="1:7">
      <c r="A164" t="s">
        <v>694</v>
      </c>
      <c r="B164" s="343" t="s">
        <v>695</v>
      </c>
      <c r="C164" t="str">
        <f>IF(BS貸借対照表!N17="","",TEXT((BS貸借対照表!N17),"#,##0"))</f>
        <v/>
      </c>
      <c r="D164" t="s">
        <v>446</v>
      </c>
      <c r="E164">
        <v>8</v>
      </c>
      <c r="F164">
        <v>16</v>
      </c>
      <c r="G164" s="411" t="s">
        <v>403</v>
      </c>
    </row>
    <row r="165" spans="1:7">
      <c r="A165" t="s">
        <v>696</v>
      </c>
      <c r="B165" s="343" t="s">
        <v>697</v>
      </c>
      <c r="C165" t="str">
        <f>IF(BS貸借対照表!N18="","",TEXT((BS貸借対照表!N18),"#,##0"))</f>
        <v/>
      </c>
      <c r="D165" t="s">
        <v>446</v>
      </c>
      <c r="E165">
        <v>8</v>
      </c>
      <c r="F165">
        <v>17</v>
      </c>
      <c r="G165" s="411" t="s">
        <v>403</v>
      </c>
    </row>
    <row r="166" spans="1:7">
      <c r="A166" t="s">
        <v>698</v>
      </c>
      <c r="B166" s="343" t="s">
        <v>699</v>
      </c>
      <c r="C166" t="str">
        <f>IF(BS貸借対照表!N19="","",TEXT((BS貸借対照表!N19),"#,##0"))</f>
        <v/>
      </c>
      <c r="D166" t="s">
        <v>446</v>
      </c>
      <c r="E166">
        <v>8</v>
      </c>
      <c r="F166">
        <v>18</v>
      </c>
      <c r="G166" s="411" t="s">
        <v>403</v>
      </c>
    </row>
    <row r="167" spans="1:7">
      <c r="A167" t="s">
        <v>700</v>
      </c>
      <c r="B167" s="343" t="s">
        <v>701</v>
      </c>
      <c r="C167" t="str">
        <f>IF(BS貸借対照表!N20="","",TEXT((BS貸借対照表!N20),"#,##0"))</f>
        <v/>
      </c>
      <c r="D167" t="s">
        <v>446</v>
      </c>
      <c r="E167">
        <v>8</v>
      </c>
      <c r="F167">
        <v>19</v>
      </c>
      <c r="G167" s="411" t="s">
        <v>403</v>
      </c>
    </row>
    <row r="168" spans="1:7">
      <c r="A168" t="s">
        <v>702</v>
      </c>
      <c r="B168" s="343" t="s">
        <v>703</v>
      </c>
      <c r="C168" t="str">
        <f>IF(BS貸借対照表!N21="","",TEXT((BS貸借対照表!N21),"#,##0"))</f>
        <v>0</v>
      </c>
      <c r="D168" t="s">
        <v>446</v>
      </c>
      <c r="E168">
        <v>8</v>
      </c>
      <c r="F168">
        <v>20</v>
      </c>
      <c r="G168" s="411" t="s">
        <v>403</v>
      </c>
    </row>
    <row r="169" spans="1:7" ht="16.5" thickBot="1">
      <c r="A169" t="s">
        <v>704</v>
      </c>
      <c r="B169" s="343" t="s">
        <v>705</v>
      </c>
      <c r="C169" t="str">
        <f>IF(BS貸借対照表!N22="","",TEXT((BS貸借対照表!N22),"#,##0"))</f>
        <v>0</v>
      </c>
      <c r="D169" t="s">
        <v>446</v>
      </c>
      <c r="E169">
        <v>8</v>
      </c>
      <c r="F169">
        <v>21</v>
      </c>
      <c r="G169" s="411" t="s">
        <v>403</v>
      </c>
    </row>
    <row r="170" spans="1:7" ht="16.5" thickTop="1">
      <c r="A170" s="344" t="s">
        <v>706</v>
      </c>
      <c r="B170" s="345" t="s">
        <v>436</v>
      </c>
      <c r="C170" s="344" t="s">
        <v>401</v>
      </c>
      <c r="D170" s="344" t="s">
        <v>402</v>
      </c>
      <c r="E170" s="344">
        <v>1</v>
      </c>
      <c r="F170" s="344">
        <v>1</v>
      </c>
      <c r="G170" s="411" t="s">
        <v>707</v>
      </c>
    </row>
    <row r="171" spans="1:7">
      <c r="A171" t="s">
        <v>708</v>
      </c>
      <c r="B171" s="343" t="s">
        <v>709</v>
      </c>
      <c r="C171" t="s">
        <v>401</v>
      </c>
      <c r="D171" t="s">
        <v>402</v>
      </c>
      <c r="E171">
        <v>1</v>
      </c>
      <c r="F171">
        <v>2</v>
      </c>
      <c r="G171" s="411" t="s">
        <v>707</v>
      </c>
    </row>
    <row r="172" spans="1:7">
      <c r="A172" t="s">
        <v>710</v>
      </c>
      <c r="B172" s="343" t="s">
        <v>223</v>
      </c>
      <c r="C172" t="s">
        <v>401</v>
      </c>
      <c r="D172" t="s">
        <v>402</v>
      </c>
      <c r="E172">
        <v>1</v>
      </c>
      <c r="F172">
        <v>3</v>
      </c>
      <c r="G172" s="411" t="s">
        <v>707</v>
      </c>
    </row>
    <row r="173" spans="1:7">
      <c r="A173" t="s">
        <v>711</v>
      </c>
      <c r="B173" s="343" t="s">
        <v>712</v>
      </c>
      <c r="C173" t="s">
        <v>401</v>
      </c>
      <c r="D173" t="s">
        <v>402</v>
      </c>
      <c r="E173">
        <v>1</v>
      </c>
      <c r="F173">
        <v>4</v>
      </c>
      <c r="G173" s="411" t="s">
        <v>707</v>
      </c>
    </row>
    <row r="174" spans="1:7">
      <c r="A174" t="s">
        <v>713</v>
      </c>
      <c r="B174" s="343" t="s">
        <v>714</v>
      </c>
      <c r="C174" t="s">
        <v>401</v>
      </c>
      <c r="D174" t="s">
        <v>402</v>
      </c>
      <c r="E174">
        <v>1</v>
      </c>
      <c r="F174">
        <v>5</v>
      </c>
      <c r="G174" s="411" t="s">
        <v>707</v>
      </c>
    </row>
    <row r="175" spans="1:7">
      <c r="A175" t="s">
        <v>715</v>
      </c>
      <c r="B175" s="343" t="s">
        <v>716</v>
      </c>
      <c r="C175" t="s">
        <v>401</v>
      </c>
      <c r="D175" t="s">
        <v>402</v>
      </c>
      <c r="E175">
        <v>1</v>
      </c>
      <c r="F175">
        <v>6</v>
      </c>
      <c r="G175" s="411" t="s">
        <v>707</v>
      </c>
    </row>
    <row r="176" spans="1:7">
      <c r="A176" t="s">
        <v>717</v>
      </c>
      <c r="B176" s="343" t="s">
        <v>718</v>
      </c>
      <c r="C176" t="s">
        <v>401</v>
      </c>
      <c r="D176" t="s">
        <v>402</v>
      </c>
      <c r="E176">
        <v>1</v>
      </c>
      <c r="F176">
        <v>7</v>
      </c>
      <c r="G176" s="411" t="s">
        <v>707</v>
      </c>
    </row>
    <row r="177" spans="1:7" ht="23.25">
      <c r="A177" t="s">
        <v>719</v>
      </c>
      <c r="B177" s="343" t="s">
        <v>720</v>
      </c>
      <c r="C177" t="s">
        <v>401</v>
      </c>
      <c r="D177" t="s">
        <v>402</v>
      </c>
      <c r="E177">
        <v>1</v>
      </c>
      <c r="F177">
        <v>8</v>
      </c>
      <c r="G177" s="411" t="s">
        <v>707</v>
      </c>
    </row>
    <row r="178" spans="1:7">
      <c r="A178" t="s">
        <v>721</v>
      </c>
      <c r="B178" s="343" t="s">
        <v>722</v>
      </c>
      <c r="C178" t="s">
        <v>401</v>
      </c>
      <c r="D178" t="s">
        <v>402</v>
      </c>
      <c r="E178">
        <v>1</v>
      </c>
      <c r="F178">
        <v>9</v>
      </c>
      <c r="G178" s="411" t="s">
        <v>707</v>
      </c>
    </row>
    <row r="179" spans="1:7">
      <c r="A179" t="s">
        <v>723</v>
      </c>
      <c r="B179" s="343" t="s">
        <v>724</v>
      </c>
      <c r="C179" t="s">
        <v>401</v>
      </c>
      <c r="D179" t="s">
        <v>402</v>
      </c>
      <c r="E179">
        <v>1</v>
      </c>
      <c r="F179">
        <v>10</v>
      </c>
      <c r="G179" s="411" t="s">
        <v>707</v>
      </c>
    </row>
    <row r="180" spans="1:7">
      <c r="A180" t="s">
        <v>725</v>
      </c>
      <c r="B180" s="343" t="s">
        <v>726</v>
      </c>
      <c r="C180" t="s">
        <v>401</v>
      </c>
      <c r="D180" t="s">
        <v>402</v>
      </c>
      <c r="E180">
        <v>1</v>
      </c>
      <c r="F180">
        <v>11</v>
      </c>
      <c r="G180" s="411" t="s">
        <v>707</v>
      </c>
    </row>
    <row r="181" spans="1:7">
      <c r="A181" t="s">
        <v>727</v>
      </c>
      <c r="B181" s="343" t="s">
        <v>728</v>
      </c>
      <c r="C181" t="s">
        <v>401</v>
      </c>
      <c r="D181" t="s">
        <v>402</v>
      </c>
      <c r="E181">
        <v>1</v>
      </c>
      <c r="F181">
        <v>12</v>
      </c>
      <c r="G181" s="411" t="s">
        <v>707</v>
      </c>
    </row>
    <row r="182" spans="1:7">
      <c r="A182" t="s">
        <v>729</v>
      </c>
      <c r="B182" s="343" t="s">
        <v>730</v>
      </c>
      <c r="C182" t="s">
        <v>401</v>
      </c>
      <c r="D182" t="s">
        <v>402</v>
      </c>
      <c r="E182">
        <v>1</v>
      </c>
      <c r="F182">
        <v>13</v>
      </c>
      <c r="G182" s="411" t="s">
        <v>707</v>
      </c>
    </row>
    <row r="183" spans="1:7">
      <c r="A183" t="s">
        <v>731</v>
      </c>
      <c r="B183" s="343" t="s">
        <v>732</v>
      </c>
      <c r="C183" t="s">
        <v>401</v>
      </c>
      <c r="D183" t="s">
        <v>402</v>
      </c>
      <c r="E183">
        <v>1</v>
      </c>
      <c r="F183">
        <v>14</v>
      </c>
      <c r="G183" s="411" t="s">
        <v>707</v>
      </c>
    </row>
    <row r="184" spans="1:7">
      <c r="A184" t="s">
        <v>733</v>
      </c>
      <c r="B184" s="343" t="s">
        <v>734</v>
      </c>
      <c r="C184" t="s">
        <v>401</v>
      </c>
      <c r="D184" t="s">
        <v>402</v>
      </c>
      <c r="E184">
        <v>1</v>
      </c>
      <c r="F184">
        <v>15</v>
      </c>
      <c r="G184" s="411" t="s">
        <v>707</v>
      </c>
    </row>
    <row r="185" spans="1:7">
      <c r="A185" t="s">
        <v>735</v>
      </c>
      <c r="B185" s="343" t="s">
        <v>736</v>
      </c>
      <c r="C185" t="s">
        <v>401</v>
      </c>
      <c r="D185" t="s">
        <v>402</v>
      </c>
      <c r="E185">
        <v>1</v>
      </c>
      <c r="F185">
        <v>16</v>
      </c>
      <c r="G185" s="411" t="s">
        <v>707</v>
      </c>
    </row>
    <row r="186" spans="1:7" ht="23.25">
      <c r="A186" t="s">
        <v>737</v>
      </c>
      <c r="B186" s="343" t="s">
        <v>738</v>
      </c>
      <c r="C186" t="s">
        <v>401</v>
      </c>
      <c r="D186" t="s">
        <v>402</v>
      </c>
      <c r="E186">
        <v>1</v>
      </c>
      <c r="F186">
        <v>17</v>
      </c>
      <c r="G186" s="411" t="s">
        <v>707</v>
      </c>
    </row>
    <row r="187" spans="1:7">
      <c r="A187" t="s">
        <v>739</v>
      </c>
      <c r="B187" s="343" t="s">
        <v>722</v>
      </c>
      <c r="C187" t="s">
        <v>401</v>
      </c>
      <c r="D187" t="s">
        <v>402</v>
      </c>
      <c r="E187">
        <v>1</v>
      </c>
      <c r="F187">
        <v>18</v>
      </c>
      <c r="G187" s="411" t="s">
        <v>707</v>
      </c>
    </row>
    <row r="188" spans="1:7">
      <c r="A188" t="s">
        <v>740</v>
      </c>
      <c r="B188" s="343" t="s">
        <v>741</v>
      </c>
      <c r="C188" t="s">
        <v>401</v>
      </c>
      <c r="D188" t="s">
        <v>402</v>
      </c>
      <c r="E188">
        <v>1</v>
      </c>
      <c r="F188">
        <v>19</v>
      </c>
      <c r="G188" s="411" t="s">
        <v>707</v>
      </c>
    </row>
    <row r="189" spans="1:7">
      <c r="A189" t="s">
        <v>742</v>
      </c>
      <c r="B189" s="343" t="s">
        <v>743</v>
      </c>
      <c r="C189" t="s">
        <v>401</v>
      </c>
      <c r="D189" t="s">
        <v>402</v>
      </c>
      <c r="E189">
        <v>1</v>
      </c>
      <c r="F189">
        <v>20</v>
      </c>
      <c r="G189" s="411" t="s">
        <v>707</v>
      </c>
    </row>
    <row r="190" spans="1:7">
      <c r="A190" t="s">
        <v>744</v>
      </c>
      <c r="B190" s="343" t="s">
        <v>745</v>
      </c>
      <c r="C190" t="s">
        <v>401</v>
      </c>
      <c r="D190" t="s">
        <v>402</v>
      </c>
      <c r="E190">
        <v>1</v>
      </c>
      <c r="F190">
        <v>21</v>
      </c>
      <c r="G190" s="411" t="s">
        <v>707</v>
      </c>
    </row>
    <row r="191" spans="1:7">
      <c r="A191" t="s">
        <v>746</v>
      </c>
      <c r="B191" s="343" t="s">
        <v>726</v>
      </c>
      <c r="C191" t="s">
        <v>401</v>
      </c>
      <c r="D191" t="s">
        <v>402</v>
      </c>
      <c r="E191">
        <v>1</v>
      </c>
      <c r="F191">
        <v>22</v>
      </c>
      <c r="G191" s="411" t="s">
        <v>707</v>
      </c>
    </row>
    <row r="192" spans="1:7">
      <c r="A192" t="s">
        <v>747</v>
      </c>
      <c r="B192" s="343" t="s">
        <v>748</v>
      </c>
      <c r="C192" t="s">
        <v>401</v>
      </c>
      <c r="D192" t="s">
        <v>402</v>
      </c>
      <c r="E192">
        <v>1</v>
      </c>
      <c r="F192">
        <v>23</v>
      </c>
      <c r="G192" s="411" t="s">
        <v>707</v>
      </c>
    </row>
    <row r="193" spans="1:7">
      <c r="A193" t="s">
        <v>749</v>
      </c>
      <c r="B193" s="343" t="s">
        <v>730</v>
      </c>
      <c r="C193" t="s">
        <v>401</v>
      </c>
      <c r="D193" t="s">
        <v>402</v>
      </c>
      <c r="E193">
        <v>1</v>
      </c>
      <c r="F193">
        <v>24</v>
      </c>
      <c r="G193" s="411" t="s">
        <v>707</v>
      </c>
    </row>
    <row r="194" spans="1:7">
      <c r="A194" t="s">
        <v>750</v>
      </c>
      <c r="B194" s="343" t="s">
        <v>751</v>
      </c>
      <c r="C194" t="s">
        <v>401</v>
      </c>
      <c r="D194" t="s">
        <v>402</v>
      </c>
      <c r="E194">
        <v>1</v>
      </c>
      <c r="F194">
        <v>25</v>
      </c>
      <c r="G194" s="411" t="s">
        <v>707</v>
      </c>
    </row>
    <row r="195" spans="1:7">
      <c r="A195" t="s">
        <v>752</v>
      </c>
      <c r="B195" s="343" t="s">
        <v>753</v>
      </c>
      <c r="C195" t="s">
        <v>401</v>
      </c>
      <c r="D195" t="s">
        <v>402</v>
      </c>
      <c r="E195">
        <v>1</v>
      </c>
      <c r="F195">
        <v>26</v>
      </c>
      <c r="G195" s="411" t="s">
        <v>707</v>
      </c>
    </row>
    <row r="196" spans="1:7">
      <c r="A196" t="s">
        <v>754</v>
      </c>
      <c r="B196" s="343" t="s">
        <v>755</v>
      </c>
      <c r="C196" t="s">
        <v>401</v>
      </c>
      <c r="D196" t="s">
        <v>402</v>
      </c>
      <c r="E196">
        <v>1</v>
      </c>
      <c r="F196">
        <v>27</v>
      </c>
      <c r="G196" s="411" t="s">
        <v>707</v>
      </c>
    </row>
    <row r="197" spans="1:7">
      <c r="A197" t="s">
        <v>756</v>
      </c>
      <c r="B197" s="343" t="s">
        <v>757</v>
      </c>
      <c r="C197" t="s">
        <v>401</v>
      </c>
      <c r="D197" t="s">
        <v>402</v>
      </c>
      <c r="E197">
        <v>1</v>
      </c>
      <c r="F197">
        <v>28</v>
      </c>
      <c r="G197" s="411" t="s">
        <v>707</v>
      </c>
    </row>
    <row r="198" spans="1:7">
      <c r="A198" t="s">
        <v>758</v>
      </c>
      <c r="B198" s="343" t="s">
        <v>759</v>
      </c>
      <c r="C198" t="s">
        <v>401</v>
      </c>
      <c r="D198" t="s">
        <v>402</v>
      </c>
      <c r="E198">
        <v>1</v>
      </c>
      <c r="F198">
        <v>29</v>
      </c>
      <c r="G198" s="411" t="s">
        <v>707</v>
      </c>
    </row>
    <row r="199" spans="1:7">
      <c r="A199" t="s">
        <v>760</v>
      </c>
      <c r="B199" s="343" t="s">
        <v>761</v>
      </c>
      <c r="C199" t="s">
        <v>401</v>
      </c>
      <c r="D199" t="s">
        <v>402</v>
      </c>
      <c r="E199">
        <v>1</v>
      </c>
      <c r="F199">
        <v>30</v>
      </c>
      <c r="G199" s="411" t="s">
        <v>707</v>
      </c>
    </row>
    <row r="200" spans="1:7">
      <c r="A200" t="s">
        <v>762</v>
      </c>
      <c r="B200" s="343" t="s">
        <v>763</v>
      </c>
      <c r="C200" t="s">
        <v>401</v>
      </c>
      <c r="D200" t="s">
        <v>402</v>
      </c>
      <c r="E200">
        <v>1</v>
      </c>
      <c r="F200">
        <v>31</v>
      </c>
      <c r="G200" s="411" t="s">
        <v>707</v>
      </c>
    </row>
    <row r="201" spans="1:7">
      <c r="A201" t="s">
        <v>764</v>
      </c>
      <c r="B201" s="343" t="s">
        <v>765</v>
      </c>
      <c r="C201" t="s">
        <v>401</v>
      </c>
      <c r="D201" t="s">
        <v>402</v>
      </c>
      <c r="E201">
        <v>1</v>
      </c>
      <c r="F201">
        <v>32</v>
      </c>
      <c r="G201" s="411" t="s">
        <v>707</v>
      </c>
    </row>
    <row r="202" spans="1:7">
      <c r="A202" t="s">
        <v>766</v>
      </c>
      <c r="B202" s="343" t="s">
        <v>767</v>
      </c>
      <c r="C202" t="s">
        <v>401</v>
      </c>
      <c r="D202" t="s">
        <v>402</v>
      </c>
      <c r="E202">
        <v>1</v>
      </c>
      <c r="F202">
        <v>33</v>
      </c>
      <c r="G202" s="411" t="s">
        <v>707</v>
      </c>
    </row>
    <row r="203" spans="1:7">
      <c r="A203" t="s">
        <v>768</v>
      </c>
      <c r="B203" s="343" t="s">
        <v>769</v>
      </c>
      <c r="C203" t="s">
        <v>401</v>
      </c>
      <c r="D203" t="s">
        <v>402</v>
      </c>
      <c r="E203">
        <v>1</v>
      </c>
      <c r="F203">
        <v>34</v>
      </c>
      <c r="G203" s="411" t="s">
        <v>707</v>
      </c>
    </row>
    <row r="204" spans="1:7">
      <c r="A204" t="s">
        <v>770</v>
      </c>
      <c r="B204" s="343" t="s">
        <v>771</v>
      </c>
      <c r="C204" t="s">
        <v>401</v>
      </c>
      <c r="D204" t="s">
        <v>402</v>
      </c>
      <c r="E204">
        <v>1</v>
      </c>
      <c r="F204">
        <v>35</v>
      </c>
      <c r="G204" s="411" t="s">
        <v>707</v>
      </c>
    </row>
    <row r="205" spans="1:7">
      <c r="A205" t="s">
        <v>772</v>
      </c>
      <c r="B205" s="343" t="s">
        <v>773</v>
      </c>
      <c r="C205" t="s">
        <v>401</v>
      </c>
      <c r="D205" t="s">
        <v>402</v>
      </c>
      <c r="E205">
        <v>1</v>
      </c>
      <c r="F205">
        <v>36</v>
      </c>
      <c r="G205" s="411" t="s">
        <v>707</v>
      </c>
    </row>
    <row r="206" spans="1:7">
      <c r="A206" t="s">
        <v>774</v>
      </c>
      <c r="B206" s="343" t="s">
        <v>751</v>
      </c>
      <c r="C206" t="s">
        <v>401</v>
      </c>
      <c r="D206" t="s">
        <v>402</v>
      </c>
      <c r="E206">
        <v>1</v>
      </c>
      <c r="F206">
        <v>37</v>
      </c>
      <c r="G206" s="411" t="s">
        <v>707</v>
      </c>
    </row>
    <row r="207" spans="1:7">
      <c r="A207" t="s">
        <v>775</v>
      </c>
      <c r="B207" s="343" t="s">
        <v>776</v>
      </c>
      <c r="C207" t="s">
        <v>401</v>
      </c>
      <c r="D207" t="s">
        <v>402</v>
      </c>
      <c r="E207">
        <v>1</v>
      </c>
      <c r="F207">
        <v>38</v>
      </c>
      <c r="G207" s="411" t="s">
        <v>707</v>
      </c>
    </row>
    <row r="208" spans="1:7">
      <c r="A208" t="s">
        <v>777</v>
      </c>
      <c r="B208" s="343" t="s">
        <v>778</v>
      </c>
      <c r="C208" t="s">
        <v>401</v>
      </c>
      <c r="D208" t="s">
        <v>402</v>
      </c>
      <c r="E208">
        <v>1</v>
      </c>
      <c r="F208">
        <v>39</v>
      </c>
      <c r="G208" s="411" t="s">
        <v>707</v>
      </c>
    </row>
    <row r="209" spans="1:7">
      <c r="A209" t="s">
        <v>779</v>
      </c>
      <c r="B209" s="343" t="s">
        <v>780</v>
      </c>
      <c r="C209" t="s">
        <v>401</v>
      </c>
      <c r="D209" t="s">
        <v>402</v>
      </c>
      <c r="E209">
        <v>1</v>
      </c>
      <c r="F209">
        <v>40</v>
      </c>
      <c r="G209" s="411" t="s">
        <v>707</v>
      </c>
    </row>
    <row r="210" spans="1:7">
      <c r="A210" t="s">
        <v>781</v>
      </c>
      <c r="B210" s="343" t="s">
        <v>782</v>
      </c>
      <c r="C210" t="s">
        <v>401</v>
      </c>
      <c r="D210" t="s">
        <v>402</v>
      </c>
      <c r="E210">
        <v>1</v>
      </c>
      <c r="F210">
        <v>41</v>
      </c>
      <c r="G210" s="411" t="s">
        <v>707</v>
      </c>
    </row>
    <row r="211" spans="1:7">
      <c r="A211" t="s">
        <v>783</v>
      </c>
      <c r="B211" s="343" t="s">
        <v>784</v>
      </c>
      <c r="C211" t="s">
        <v>401</v>
      </c>
      <c r="D211" t="s">
        <v>402</v>
      </c>
      <c r="E211">
        <v>1</v>
      </c>
      <c r="F211">
        <v>42</v>
      </c>
      <c r="G211" s="411" t="s">
        <v>707</v>
      </c>
    </row>
    <row r="212" spans="1:7">
      <c r="A212" t="s">
        <v>785</v>
      </c>
      <c r="B212" s="343" t="s">
        <v>786</v>
      </c>
      <c r="C212" t="s">
        <v>401</v>
      </c>
      <c r="D212" t="s">
        <v>402</v>
      </c>
      <c r="E212">
        <v>1</v>
      </c>
      <c r="F212">
        <v>43</v>
      </c>
      <c r="G212" s="411" t="s">
        <v>707</v>
      </c>
    </row>
    <row r="213" spans="1:7">
      <c r="A213" t="s">
        <v>787</v>
      </c>
      <c r="B213" s="343" t="s">
        <v>788</v>
      </c>
      <c r="C213" t="s">
        <v>401</v>
      </c>
      <c r="D213" t="s">
        <v>402</v>
      </c>
      <c r="E213">
        <v>1</v>
      </c>
      <c r="F213">
        <v>44</v>
      </c>
      <c r="G213" s="411" t="s">
        <v>707</v>
      </c>
    </row>
    <row r="214" spans="1:7">
      <c r="A214" t="s">
        <v>789</v>
      </c>
      <c r="B214" s="343" t="s">
        <v>790</v>
      </c>
      <c r="C214" t="s">
        <v>401</v>
      </c>
      <c r="D214" t="s">
        <v>402</v>
      </c>
      <c r="E214">
        <v>1</v>
      </c>
      <c r="F214">
        <v>45</v>
      </c>
      <c r="G214" s="411" t="s">
        <v>707</v>
      </c>
    </row>
    <row r="215" spans="1:7">
      <c r="A215" t="s">
        <v>791</v>
      </c>
      <c r="B215" s="343" t="s">
        <v>792</v>
      </c>
      <c r="C215" t="s">
        <v>401</v>
      </c>
      <c r="D215" t="s">
        <v>402</v>
      </c>
      <c r="E215">
        <v>1</v>
      </c>
      <c r="F215">
        <v>46</v>
      </c>
      <c r="G215" s="411" t="s">
        <v>707</v>
      </c>
    </row>
    <row r="216" spans="1:7">
      <c r="A216" t="s">
        <v>793</v>
      </c>
      <c r="B216" s="343" t="s">
        <v>794</v>
      </c>
      <c r="C216" t="s">
        <v>401</v>
      </c>
      <c r="D216" t="s">
        <v>402</v>
      </c>
      <c r="E216">
        <v>1</v>
      </c>
      <c r="F216">
        <v>47</v>
      </c>
      <c r="G216" s="411" t="s">
        <v>707</v>
      </c>
    </row>
    <row r="217" spans="1:7">
      <c r="A217" t="s">
        <v>795</v>
      </c>
      <c r="B217" s="343" t="s">
        <v>796</v>
      </c>
      <c r="C217" t="s">
        <v>401</v>
      </c>
      <c r="D217" t="s">
        <v>402</v>
      </c>
      <c r="E217">
        <v>1</v>
      </c>
      <c r="F217">
        <v>48</v>
      </c>
      <c r="G217" s="411" t="s">
        <v>707</v>
      </c>
    </row>
    <row r="218" spans="1:7" ht="23.25">
      <c r="A218" t="s">
        <v>797</v>
      </c>
      <c r="B218" s="343" t="s">
        <v>798</v>
      </c>
      <c r="C218" t="s">
        <v>401</v>
      </c>
      <c r="D218" t="s">
        <v>402</v>
      </c>
      <c r="E218">
        <v>1</v>
      </c>
      <c r="F218">
        <v>49</v>
      </c>
      <c r="G218" s="411" t="s">
        <v>707</v>
      </c>
    </row>
    <row r="219" spans="1:7">
      <c r="A219" t="s">
        <v>799</v>
      </c>
      <c r="B219" s="343" t="s">
        <v>800</v>
      </c>
      <c r="C219" t="s">
        <v>401</v>
      </c>
      <c r="D219" t="s">
        <v>402</v>
      </c>
      <c r="E219">
        <v>1</v>
      </c>
      <c r="F219">
        <v>50</v>
      </c>
      <c r="G219" s="411" t="s">
        <v>707</v>
      </c>
    </row>
    <row r="220" spans="1:7" ht="23.25">
      <c r="A220" t="s">
        <v>801</v>
      </c>
      <c r="B220" s="343" t="s">
        <v>802</v>
      </c>
      <c r="C220" t="s">
        <v>401</v>
      </c>
      <c r="D220" t="s">
        <v>402</v>
      </c>
      <c r="E220">
        <v>1</v>
      </c>
      <c r="F220">
        <v>51</v>
      </c>
      <c r="G220" s="411" t="s">
        <v>707</v>
      </c>
    </row>
    <row r="221" spans="1:7">
      <c r="A221" t="s">
        <v>803</v>
      </c>
      <c r="B221" s="343" t="s">
        <v>804</v>
      </c>
      <c r="C221" t="s">
        <v>401</v>
      </c>
      <c r="D221" t="s">
        <v>402</v>
      </c>
      <c r="E221">
        <v>1</v>
      </c>
      <c r="F221">
        <v>52</v>
      </c>
      <c r="G221" s="411" t="s">
        <v>707</v>
      </c>
    </row>
    <row r="222" spans="1:7">
      <c r="A222" t="s">
        <v>805</v>
      </c>
      <c r="B222" s="343" t="s">
        <v>806</v>
      </c>
      <c r="C222" t="s">
        <v>401</v>
      </c>
      <c r="D222" t="s">
        <v>402</v>
      </c>
      <c r="E222">
        <v>1</v>
      </c>
      <c r="F222">
        <v>53</v>
      </c>
      <c r="G222" s="411" t="s">
        <v>707</v>
      </c>
    </row>
    <row r="223" spans="1:7">
      <c r="A223" t="s">
        <v>807</v>
      </c>
      <c r="B223" s="343" t="s">
        <v>808</v>
      </c>
      <c r="C223" t="s">
        <v>401</v>
      </c>
      <c r="D223" t="s">
        <v>402</v>
      </c>
      <c r="E223">
        <v>1</v>
      </c>
      <c r="F223">
        <v>54</v>
      </c>
      <c r="G223" s="411" t="s">
        <v>707</v>
      </c>
    </row>
    <row r="224" spans="1:7">
      <c r="A224" t="s">
        <v>809</v>
      </c>
      <c r="B224" s="343" t="s">
        <v>810</v>
      </c>
      <c r="C224" t="s">
        <v>401</v>
      </c>
      <c r="D224" t="s">
        <v>402</v>
      </c>
      <c r="E224">
        <v>1</v>
      </c>
      <c r="F224">
        <v>55</v>
      </c>
      <c r="G224" s="411" t="s">
        <v>707</v>
      </c>
    </row>
    <row r="225" spans="1:7">
      <c r="A225" t="s">
        <v>811</v>
      </c>
      <c r="B225" s="343" t="s">
        <v>812</v>
      </c>
      <c r="C225" t="s">
        <v>401</v>
      </c>
      <c r="D225" t="s">
        <v>402</v>
      </c>
      <c r="E225">
        <v>1</v>
      </c>
      <c r="F225">
        <v>56</v>
      </c>
      <c r="G225" s="411" t="s">
        <v>707</v>
      </c>
    </row>
    <row r="226" spans="1:7">
      <c r="A226" t="s">
        <v>813</v>
      </c>
      <c r="B226" s="343" t="s">
        <v>814</v>
      </c>
      <c r="C226" t="s">
        <v>401</v>
      </c>
      <c r="D226" t="s">
        <v>402</v>
      </c>
      <c r="E226">
        <v>1</v>
      </c>
      <c r="F226">
        <v>57</v>
      </c>
      <c r="G226" s="411" t="s">
        <v>707</v>
      </c>
    </row>
    <row r="227" spans="1:7">
      <c r="A227" t="s">
        <v>815</v>
      </c>
      <c r="B227" s="343" t="s">
        <v>816</v>
      </c>
      <c r="C227" t="s">
        <v>401</v>
      </c>
      <c r="D227" t="s">
        <v>402</v>
      </c>
      <c r="E227">
        <v>1</v>
      </c>
      <c r="F227">
        <v>58</v>
      </c>
      <c r="G227" s="411" t="s">
        <v>707</v>
      </c>
    </row>
    <row r="228" spans="1:7">
      <c r="A228" t="s">
        <v>817</v>
      </c>
      <c r="B228" s="343" t="s">
        <v>818</v>
      </c>
      <c r="C228" t="s">
        <v>401</v>
      </c>
      <c r="D228" t="s">
        <v>402</v>
      </c>
      <c r="E228">
        <v>1</v>
      </c>
      <c r="F228">
        <v>59</v>
      </c>
      <c r="G228" s="411" t="s">
        <v>707</v>
      </c>
    </row>
    <row r="229" spans="1:7">
      <c r="A229" t="s">
        <v>819</v>
      </c>
      <c r="B229" s="343" t="s">
        <v>820</v>
      </c>
      <c r="C229" t="s">
        <v>401</v>
      </c>
      <c r="D229" t="s">
        <v>402</v>
      </c>
      <c r="E229">
        <v>2</v>
      </c>
      <c r="F229">
        <v>1</v>
      </c>
      <c r="G229" s="411" t="s">
        <v>707</v>
      </c>
    </row>
    <row r="230" spans="1:7">
      <c r="A230" t="s">
        <v>821</v>
      </c>
      <c r="B230" s="346" t="s">
        <v>822</v>
      </c>
      <c r="C230" t="str">
        <f>IF(PL損益計算書・収益計画!E3="","",TEXT(PL損益計算書・収益計画!E3,"yyyy年mm月"))</f>
        <v/>
      </c>
      <c r="D230" t="s">
        <v>446</v>
      </c>
      <c r="E230">
        <v>2</v>
      </c>
      <c r="F230">
        <v>2</v>
      </c>
      <c r="G230" s="411" t="s">
        <v>707</v>
      </c>
    </row>
    <row r="231" spans="1:7">
      <c r="A231" t="s">
        <v>823</v>
      </c>
      <c r="B231" s="343" t="s">
        <v>436</v>
      </c>
      <c r="C231" t="s">
        <v>401</v>
      </c>
      <c r="D231" t="s">
        <v>402</v>
      </c>
      <c r="E231">
        <v>2</v>
      </c>
      <c r="F231">
        <v>3</v>
      </c>
      <c r="G231" s="411" t="s">
        <v>707</v>
      </c>
    </row>
    <row r="232" spans="1:7">
      <c r="A232" t="s">
        <v>824</v>
      </c>
      <c r="B232" s="343" t="s">
        <v>825</v>
      </c>
      <c r="C232" t="str">
        <f>IF(PL損益計算書・収益計画!E5="","",TEXT((PL損益計算書・収益計画!E5),"#,##0"))</f>
        <v>0</v>
      </c>
      <c r="D232" t="s">
        <v>446</v>
      </c>
      <c r="E232">
        <v>2</v>
      </c>
      <c r="F232">
        <v>4</v>
      </c>
      <c r="G232" s="411" t="s">
        <v>707</v>
      </c>
    </row>
    <row r="233" spans="1:7">
      <c r="A233" t="s">
        <v>826</v>
      </c>
      <c r="B233" s="343" t="s">
        <v>827</v>
      </c>
      <c r="C233" t="str">
        <f>IF(PL損益計算書・収益計画!E6="","",TEXT((PL損益計算書・収益計画!E6),"#,##0"))</f>
        <v/>
      </c>
      <c r="D233" t="s">
        <v>446</v>
      </c>
      <c r="E233">
        <v>2</v>
      </c>
      <c r="F233">
        <v>5</v>
      </c>
      <c r="G233" s="411" t="s">
        <v>707</v>
      </c>
    </row>
    <row r="234" spans="1:7">
      <c r="A234" t="s">
        <v>828</v>
      </c>
      <c r="B234" s="343" t="s">
        <v>436</v>
      </c>
      <c r="C234" t="s">
        <v>401</v>
      </c>
      <c r="D234" t="s">
        <v>402</v>
      </c>
      <c r="E234">
        <v>2</v>
      </c>
      <c r="F234">
        <v>6</v>
      </c>
      <c r="G234" s="411" t="s">
        <v>707</v>
      </c>
    </row>
    <row r="235" spans="1:7">
      <c r="A235" t="s">
        <v>829</v>
      </c>
      <c r="B235" s="343" t="s">
        <v>830</v>
      </c>
      <c r="C235" t="str">
        <f>IF(PL損益計算書・収益計画!E8="","",TEXT((PL損益計算書・収益計画!E8),"#,##0"))</f>
        <v>0</v>
      </c>
      <c r="D235" t="s">
        <v>446</v>
      </c>
      <c r="E235">
        <v>2</v>
      </c>
      <c r="F235">
        <v>7</v>
      </c>
      <c r="G235" s="411" t="s">
        <v>707</v>
      </c>
    </row>
    <row r="236" spans="1:7">
      <c r="A236" t="s">
        <v>831</v>
      </c>
      <c r="B236" s="343" t="s">
        <v>832</v>
      </c>
      <c r="C236" t="str">
        <f>IF(PL損益計算書・収益計画!E9="","",TEXT((PL損益計算書・収益計画!E9),"#,##0"))</f>
        <v/>
      </c>
      <c r="D236" t="s">
        <v>446</v>
      </c>
      <c r="E236">
        <v>2</v>
      </c>
      <c r="F236">
        <v>8</v>
      </c>
      <c r="G236" s="411" t="s">
        <v>707</v>
      </c>
    </row>
    <row r="237" spans="1:7">
      <c r="A237" t="s">
        <v>833</v>
      </c>
      <c r="B237" s="343" t="s">
        <v>834</v>
      </c>
      <c r="C237" t="str">
        <f>IF(PL損益計算書・収益計画!E10="","",TEXT((PL損益計算書・収益計画!E10),"#,##0"))</f>
        <v>0</v>
      </c>
      <c r="D237" t="s">
        <v>446</v>
      </c>
      <c r="E237">
        <v>2</v>
      </c>
      <c r="F237">
        <v>9</v>
      </c>
      <c r="G237" s="411" t="s">
        <v>707</v>
      </c>
    </row>
    <row r="238" spans="1:7">
      <c r="A238" t="s">
        <v>835</v>
      </c>
      <c r="B238" s="343" t="s">
        <v>836</v>
      </c>
      <c r="C238" t="str">
        <f>IF(PL損益計算書・収益計画!E11="","",TEXT((PL損益計算書・収益計画!E11),"#,##0"))</f>
        <v/>
      </c>
      <c r="D238" t="s">
        <v>446</v>
      </c>
      <c r="E238">
        <v>2</v>
      </c>
      <c r="F238">
        <v>10</v>
      </c>
      <c r="G238" s="411" t="s">
        <v>707</v>
      </c>
    </row>
    <row r="239" spans="1:7">
      <c r="A239" t="s">
        <v>837</v>
      </c>
      <c r="B239" s="343" t="s">
        <v>838</v>
      </c>
      <c r="C239" t="str">
        <f>IF(PL損益計算書・収益計画!E12="","",TEXT((PL損益計算書・収益計画!E12),"#,##0"))</f>
        <v/>
      </c>
      <c r="D239" t="s">
        <v>446</v>
      </c>
      <c r="E239">
        <v>2</v>
      </c>
      <c r="F239">
        <v>11</v>
      </c>
      <c r="G239" s="411" t="s">
        <v>707</v>
      </c>
    </row>
    <row r="240" spans="1:7">
      <c r="A240" t="s">
        <v>839</v>
      </c>
      <c r="B240" s="343" t="s">
        <v>436</v>
      </c>
      <c r="C240" t="s">
        <v>401</v>
      </c>
      <c r="D240" t="s">
        <v>402</v>
      </c>
      <c r="E240">
        <v>2</v>
      </c>
      <c r="F240">
        <v>12</v>
      </c>
      <c r="G240" s="411" t="s">
        <v>707</v>
      </c>
    </row>
    <row r="241" spans="1:7">
      <c r="A241" t="s">
        <v>840</v>
      </c>
      <c r="B241" s="343" t="s">
        <v>436</v>
      </c>
      <c r="C241" t="s">
        <v>401</v>
      </c>
      <c r="D241" t="s">
        <v>402</v>
      </c>
      <c r="E241">
        <v>2</v>
      </c>
      <c r="F241">
        <v>13</v>
      </c>
      <c r="G241" s="411" t="s">
        <v>707</v>
      </c>
    </row>
    <row r="242" spans="1:7">
      <c r="A242" t="s">
        <v>841</v>
      </c>
      <c r="B242" s="343" t="s">
        <v>842</v>
      </c>
      <c r="C242" t="str">
        <f>IF(PL損益計算書・収益計画!E15="","",TEXT((PL損益計算書・収益計画!E15),"#,##0"))</f>
        <v>0</v>
      </c>
      <c r="D242" t="s">
        <v>446</v>
      </c>
      <c r="E242">
        <v>2</v>
      </c>
      <c r="F242">
        <v>14</v>
      </c>
      <c r="G242" s="411" t="s">
        <v>707</v>
      </c>
    </row>
    <row r="243" spans="1:7">
      <c r="A243" t="s">
        <v>843</v>
      </c>
      <c r="B243" s="343" t="s">
        <v>436</v>
      </c>
      <c r="C243" t="s">
        <v>401</v>
      </c>
      <c r="D243" t="s">
        <v>402</v>
      </c>
      <c r="E243">
        <v>2</v>
      </c>
      <c r="F243">
        <v>15</v>
      </c>
      <c r="G243" s="411" t="s">
        <v>707</v>
      </c>
    </row>
    <row r="244" spans="1:7">
      <c r="A244" t="s">
        <v>844</v>
      </c>
      <c r="B244" s="343" t="s">
        <v>845</v>
      </c>
      <c r="C244" t="str">
        <f>IF(PL損益計算書・収益計画!E17="","",TEXT((PL損益計算書・収益計画!E17),"#,##0"))</f>
        <v>0</v>
      </c>
      <c r="D244" t="s">
        <v>446</v>
      </c>
      <c r="E244">
        <v>2</v>
      </c>
      <c r="F244">
        <v>16</v>
      </c>
      <c r="G244" s="411" t="s">
        <v>707</v>
      </c>
    </row>
    <row r="245" spans="1:7">
      <c r="A245" t="s">
        <v>846</v>
      </c>
      <c r="B245" s="343" t="s">
        <v>847</v>
      </c>
      <c r="C245" t="str">
        <f>IF(PL損益計算書・収益計画!E18="","",TEXT((PL損益計算書・収益計画!E18),"#,##0"))</f>
        <v/>
      </c>
      <c r="D245" t="s">
        <v>446</v>
      </c>
      <c r="E245">
        <v>2</v>
      </c>
      <c r="F245">
        <v>17</v>
      </c>
      <c r="G245" s="411" t="s">
        <v>707</v>
      </c>
    </row>
    <row r="246" spans="1:7">
      <c r="A246" t="s">
        <v>848</v>
      </c>
      <c r="B246" s="343" t="s">
        <v>834</v>
      </c>
      <c r="C246" t="str">
        <f>IF(PL損益計算書・収益計画!E19="","",TEXT((PL損益計算書・収益計画!E19),"#,##0"))</f>
        <v>0</v>
      </c>
      <c r="D246" t="s">
        <v>446</v>
      </c>
      <c r="E246">
        <v>2</v>
      </c>
      <c r="F246">
        <v>18</v>
      </c>
      <c r="G246" s="411" t="s">
        <v>707</v>
      </c>
    </row>
    <row r="247" spans="1:7">
      <c r="A247" t="s">
        <v>849</v>
      </c>
      <c r="B247" s="343" t="s">
        <v>850</v>
      </c>
      <c r="C247" t="str">
        <f>IF(PL損益計算書・収益計画!E20="","",TEXT((PL損益計算書・収益計画!E20),"#,##0"))</f>
        <v/>
      </c>
      <c r="D247" t="s">
        <v>446</v>
      </c>
      <c r="E247">
        <v>2</v>
      </c>
      <c r="F247">
        <v>19</v>
      </c>
      <c r="G247" s="411" t="s">
        <v>707</v>
      </c>
    </row>
    <row r="248" spans="1:7">
      <c r="A248" t="s">
        <v>851</v>
      </c>
      <c r="B248" s="343" t="s">
        <v>852</v>
      </c>
      <c r="C248" t="str">
        <f>IF(PL損益計算書・収益計画!E21="","",TEXT((PL損益計算書・収益計画!E21),"#,##0"))</f>
        <v>*</v>
      </c>
      <c r="D248" t="s">
        <v>446</v>
      </c>
      <c r="E248">
        <v>2</v>
      </c>
      <c r="F248">
        <v>20</v>
      </c>
      <c r="G248" s="411" t="s">
        <v>707</v>
      </c>
    </row>
    <row r="249" spans="1:7">
      <c r="A249" t="s">
        <v>853</v>
      </c>
      <c r="B249" s="343" t="s">
        <v>854</v>
      </c>
      <c r="C249" t="str">
        <f>IF(PL損益計算書・収益計画!E22="","",TEXT((PL損益計算書・収益計画!E22),"#,##0"))</f>
        <v/>
      </c>
      <c r="D249" t="s">
        <v>446</v>
      </c>
      <c r="E249">
        <v>2</v>
      </c>
      <c r="F249">
        <v>21</v>
      </c>
      <c r="G249" s="411" t="s">
        <v>707</v>
      </c>
    </row>
    <row r="250" spans="1:7">
      <c r="A250" t="s">
        <v>855</v>
      </c>
      <c r="B250" s="343" t="s">
        <v>838</v>
      </c>
      <c r="C250" t="str">
        <f>IF(PL損益計算書・収益計画!E23="","",TEXT((PL損益計算書・収益計画!E23),"#,##0"))</f>
        <v/>
      </c>
      <c r="D250" t="s">
        <v>446</v>
      </c>
      <c r="E250">
        <v>2</v>
      </c>
      <c r="F250">
        <v>22</v>
      </c>
      <c r="G250" s="411" t="s">
        <v>707</v>
      </c>
    </row>
    <row r="251" spans="1:7">
      <c r="A251" t="s">
        <v>856</v>
      </c>
      <c r="B251" s="343" t="s">
        <v>436</v>
      </c>
      <c r="C251" t="s">
        <v>401</v>
      </c>
      <c r="D251" t="s">
        <v>402</v>
      </c>
      <c r="E251">
        <v>2</v>
      </c>
      <c r="F251">
        <v>23</v>
      </c>
      <c r="G251" s="411" t="s">
        <v>707</v>
      </c>
    </row>
    <row r="252" spans="1:7">
      <c r="A252" t="s">
        <v>857</v>
      </c>
      <c r="B252" s="343" t="s">
        <v>436</v>
      </c>
      <c r="C252" t="s">
        <v>401</v>
      </c>
      <c r="D252" t="s">
        <v>402</v>
      </c>
      <c r="E252">
        <v>2</v>
      </c>
      <c r="F252">
        <v>24</v>
      </c>
      <c r="G252" s="411" t="s">
        <v>707</v>
      </c>
    </row>
    <row r="253" spans="1:7">
      <c r="A253" t="s">
        <v>858</v>
      </c>
      <c r="B253" s="343" t="s">
        <v>859</v>
      </c>
      <c r="C253" t="str">
        <f>IF(PL損益計算書・収益計画!E26="","",TEXT((PL損益計算書・収益計画!E26),"#,##0"))</f>
        <v>0</v>
      </c>
      <c r="D253" t="s">
        <v>446</v>
      </c>
      <c r="E253">
        <v>2</v>
      </c>
      <c r="F253">
        <v>25</v>
      </c>
      <c r="G253" s="411" t="s">
        <v>707</v>
      </c>
    </row>
    <row r="254" spans="1:7">
      <c r="A254" t="s">
        <v>860</v>
      </c>
      <c r="B254" s="343" t="s">
        <v>861</v>
      </c>
      <c r="C254" t="str">
        <f>IF(PL損益計算書・収益計画!E27="","",TEXT((PL損益計算書・収益計画!E27),"#,##0"))</f>
        <v>0</v>
      </c>
      <c r="D254" t="s">
        <v>446</v>
      </c>
      <c r="E254">
        <v>2</v>
      </c>
      <c r="F254">
        <v>26</v>
      </c>
      <c r="G254" s="411" t="s">
        <v>707</v>
      </c>
    </row>
    <row r="255" spans="1:7">
      <c r="A255" t="s">
        <v>862</v>
      </c>
      <c r="B255" s="343" t="s">
        <v>436</v>
      </c>
      <c r="C255" t="s">
        <v>401</v>
      </c>
      <c r="D255" t="s">
        <v>402</v>
      </c>
      <c r="E255">
        <v>2</v>
      </c>
      <c r="F255">
        <v>27</v>
      </c>
      <c r="G255" s="411" t="s">
        <v>707</v>
      </c>
    </row>
    <row r="256" spans="1:7">
      <c r="A256" t="s">
        <v>863</v>
      </c>
      <c r="B256" s="343" t="s">
        <v>864</v>
      </c>
      <c r="C256" t="str">
        <f>IF(PL損益計算書・収益計画!E29="","",TEXT((PL損益計算書・収益計画!E29),"#,##0"))</f>
        <v/>
      </c>
      <c r="D256" t="s">
        <v>446</v>
      </c>
      <c r="E256">
        <v>2</v>
      </c>
      <c r="F256">
        <v>28</v>
      </c>
      <c r="G256" s="411" t="s">
        <v>707</v>
      </c>
    </row>
    <row r="257" spans="1:7">
      <c r="A257" t="s">
        <v>865</v>
      </c>
      <c r="B257" s="343" t="s">
        <v>866</v>
      </c>
      <c r="C257" t="str">
        <f>IF(PL損益計算書・収益計画!E30="","",TEXT((PL損益計算書・収益計画!E30),"#,##0"))</f>
        <v/>
      </c>
      <c r="D257" t="s">
        <v>446</v>
      </c>
      <c r="E257">
        <v>2</v>
      </c>
      <c r="F257">
        <v>29</v>
      </c>
      <c r="G257" s="411" t="s">
        <v>707</v>
      </c>
    </row>
    <row r="258" spans="1:7">
      <c r="A258" t="s">
        <v>867</v>
      </c>
      <c r="B258" s="343" t="s">
        <v>868</v>
      </c>
      <c r="C258" t="str">
        <f>IF(PL損益計算書・収益計画!E31="","",TEXT((PL損益計算書・収益計画!E31),"#,##0"))</f>
        <v>0</v>
      </c>
      <c r="D258" t="s">
        <v>446</v>
      </c>
      <c r="E258">
        <v>2</v>
      </c>
      <c r="F258">
        <v>30</v>
      </c>
      <c r="G258" s="411" t="s">
        <v>707</v>
      </c>
    </row>
    <row r="259" spans="1:7">
      <c r="A259" t="s">
        <v>869</v>
      </c>
      <c r="B259" s="343" t="s">
        <v>870</v>
      </c>
      <c r="C259" t="str">
        <f>IF(PL損益計算書・収益計画!E32="","",TEXT((PL損益計算書・収益計画!E32),"#,##0"))</f>
        <v/>
      </c>
      <c r="D259" t="s">
        <v>446</v>
      </c>
      <c r="E259">
        <v>2</v>
      </c>
      <c r="F259">
        <v>31</v>
      </c>
      <c r="G259" s="411" t="s">
        <v>707</v>
      </c>
    </row>
    <row r="260" spans="1:7">
      <c r="A260" t="s">
        <v>871</v>
      </c>
      <c r="B260" s="343" t="s">
        <v>872</v>
      </c>
      <c r="C260" t="str">
        <f>IF(PL損益計算書・収益計画!E33="","",TEXT((PL損益計算書・収益計画!E33),"#,##0"))</f>
        <v/>
      </c>
      <c r="D260" t="s">
        <v>446</v>
      </c>
      <c r="E260">
        <v>2</v>
      </c>
      <c r="F260">
        <v>32</v>
      </c>
      <c r="G260" s="411" t="s">
        <v>707</v>
      </c>
    </row>
    <row r="261" spans="1:7">
      <c r="A261" t="s">
        <v>873</v>
      </c>
      <c r="B261" s="343" t="s">
        <v>874</v>
      </c>
      <c r="C261" t="str">
        <f>IF(PL損益計算書・収益計画!E34="","",TEXT((PL損益計算書・収益計画!E34),"#,##0"))</f>
        <v>0</v>
      </c>
      <c r="D261" t="s">
        <v>446</v>
      </c>
      <c r="E261">
        <v>2</v>
      </c>
      <c r="F261">
        <v>33</v>
      </c>
      <c r="G261" s="411" t="s">
        <v>707</v>
      </c>
    </row>
    <row r="262" spans="1:7">
      <c r="A262" t="s">
        <v>875</v>
      </c>
      <c r="B262" s="343" t="s">
        <v>876</v>
      </c>
      <c r="C262" t="str">
        <f>IF(PL損益計算書・収益計画!E35="","",TEXT((PL損益計算書・収益計画!E35),"#,##0"))</f>
        <v/>
      </c>
      <c r="D262" t="s">
        <v>446</v>
      </c>
      <c r="E262">
        <v>2</v>
      </c>
      <c r="F262">
        <v>34</v>
      </c>
      <c r="G262" s="411" t="s">
        <v>707</v>
      </c>
    </row>
    <row r="263" spans="1:7">
      <c r="A263" t="s">
        <v>877</v>
      </c>
      <c r="B263" s="343" t="s">
        <v>878</v>
      </c>
      <c r="C263" t="str">
        <f>IF(PL損益計算書・収益計画!E36="","",TEXT((PL損益計算書・収益計画!E36),"#,##0"))</f>
        <v>0</v>
      </c>
      <c r="D263" t="s">
        <v>446</v>
      </c>
      <c r="E263">
        <v>2</v>
      </c>
      <c r="F263">
        <v>35</v>
      </c>
      <c r="G263" s="411" t="s">
        <v>707</v>
      </c>
    </row>
    <row r="264" spans="1:7">
      <c r="A264" t="s">
        <v>879</v>
      </c>
      <c r="B264" s="343" t="s">
        <v>436</v>
      </c>
      <c r="C264" t="s">
        <v>401</v>
      </c>
      <c r="D264" t="s">
        <v>402</v>
      </c>
      <c r="E264">
        <v>2</v>
      </c>
      <c r="F264">
        <v>36</v>
      </c>
      <c r="G264" s="411" t="s">
        <v>707</v>
      </c>
    </row>
    <row r="265" spans="1:7">
      <c r="A265" t="s">
        <v>880</v>
      </c>
      <c r="B265" s="343" t="s">
        <v>859</v>
      </c>
      <c r="C265" t="str">
        <f>IF(PL損益計算書・収益計画!E38="","",TEXT((PL損益計算書・収益計画!E38),"#,##0"))</f>
        <v>0</v>
      </c>
      <c r="D265" t="s">
        <v>446</v>
      </c>
      <c r="E265">
        <v>2</v>
      </c>
      <c r="F265">
        <v>37</v>
      </c>
      <c r="G265" s="411" t="s">
        <v>707</v>
      </c>
    </row>
    <row r="266" spans="1:7">
      <c r="A266" t="s">
        <v>881</v>
      </c>
      <c r="B266" s="343" t="s">
        <v>882</v>
      </c>
      <c r="C266" t="str">
        <f>IF(PL損益計算書・収益計画!E39="","",TEXT((PL損益計算書・収益計画!E39),"#,##0"))</f>
        <v>0</v>
      </c>
      <c r="D266" t="s">
        <v>446</v>
      </c>
      <c r="E266">
        <v>2</v>
      </c>
      <c r="F266">
        <v>38</v>
      </c>
      <c r="G266" s="411" t="s">
        <v>707</v>
      </c>
    </row>
    <row r="267" spans="1:7">
      <c r="A267" t="s">
        <v>883</v>
      </c>
      <c r="B267" s="343" t="s">
        <v>884</v>
      </c>
      <c r="C267" t="str">
        <f>IF(PL損益計算書・収益計画!E40="","",TEXT((PL損益計算書・収益計画!E40),"#,##0"))</f>
        <v>0</v>
      </c>
      <c r="D267" t="s">
        <v>446</v>
      </c>
      <c r="E267">
        <v>2</v>
      </c>
      <c r="F267">
        <v>39</v>
      </c>
      <c r="G267" s="411" t="s">
        <v>707</v>
      </c>
    </row>
    <row r="268" spans="1:7">
      <c r="A268" t="s">
        <v>885</v>
      </c>
      <c r="B268" s="343" t="s">
        <v>886</v>
      </c>
      <c r="C268" t="str">
        <f>IF(PL損益計算書・収益計画!E41="","",TEXT((PL損益計算書・収益計画!E41),"#,##0"))</f>
        <v>0</v>
      </c>
      <c r="D268" t="s">
        <v>446</v>
      </c>
      <c r="E268">
        <v>2</v>
      </c>
      <c r="F268">
        <v>40</v>
      </c>
      <c r="G268" s="411" t="s">
        <v>707</v>
      </c>
    </row>
    <row r="269" spans="1:7">
      <c r="A269" t="s">
        <v>887</v>
      </c>
      <c r="B269" s="343" t="s">
        <v>436</v>
      </c>
      <c r="C269" t="s">
        <v>401</v>
      </c>
      <c r="D269" t="s">
        <v>402</v>
      </c>
      <c r="E269">
        <v>2</v>
      </c>
      <c r="F269">
        <v>41</v>
      </c>
      <c r="G269" s="411" t="s">
        <v>707</v>
      </c>
    </row>
    <row r="270" spans="1:7">
      <c r="A270" t="s">
        <v>888</v>
      </c>
      <c r="B270" s="343" t="s">
        <v>889</v>
      </c>
      <c r="C270" t="str">
        <f>IF(PL損益計算書・収益計画!E43="","",TEXT((PL損益計算書・収益計画!E43),"#,##0"))</f>
        <v>0</v>
      </c>
      <c r="D270" t="s">
        <v>446</v>
      </c>
      <c r="E270">
        <v>2</v>
      </c>
      <c r="F270">
        <v>42</v>
      </c>
      <c r="G270" s="411" t="s">
        <v>707</v>
      </c>
    </row>
    <row r="271" spans="1:7">
      <c r="A271" t="s">
        <v>890</v>
      </c>
      <c r="B271" s="343" t="s">
        <v>436</v>
      </c>
      <c r="C271" t="s">
        <v>401</v>
      </c>
      <c r="D271" t="s">
        <v>402</v>
      </c>
      <c r="E271">
        <v>2</v>
      </c>
      <c r="F271">
        <v>43</v>
      </c>
      <c r="G271" s="411" t="s">
        <v>707</v>
      </c>
    </row>
    <row r="272" spans="1:7">
      <c r="A272" t="s">
        <v>891</v>
      </c>
      <c r="B272" s="343" t="s">
        <v>436</v>
      </c>
      <c r="C272" t="s">
        <v>401</v>
      </c>
      <c r="D272" t="s">
        <v>402</v>
      </c>
      <c r="E272">
        <v>2</v>
      </c>
      <c r="F272">
        <v>44</v>
      </c>
      <c r="G272" s="411" t="s">
        <v>707</v>
      </c>
    </row>
    <row r="273" spans="1:7">
      <c r="A273" t="s">
        <v>892</v>
      </c>
      <c r="B273" s="343" t="s">
        <v>893</v>
      </c>
      <c r="C273" t="str">
        <f>IF(PL損益計算書・収益計画!E46="","",TEXT((PL損益計算書・収益計画!E46),"0"))</f>
        <v/>
      </c>
      <c r="D273" t="s">
        <v>446</v>
      </c>
      <c r="E273">
        <v>2</v>
      </c>
      <c r="F273">
        <v>45</v>
      </c>
      <c r="G273" s="411" t="s">
        <v>707</v>
      </c>
    </row>
    <row r="274" spans="1:7">
      <c r="A274" t="s">
        <v>894</v>
      </c>
      <c r="B274" s="343" t="s">
        <v>895</v>
      </c>
      <c r="C274" t="str">
        <f>IF(PL損益計算書・収益計画!E47="","",TEXT((PL損益計算書・収益計画!E47),"#,##0"))</f>
        <v/>
      </c>
      <c r="D274" t="s">
        <v>446</v>
      </c>
      <c r="E274">
        <v>2</v>
      </c>
      <c r="F274">
        <v>46</v>
      </c>
      <c r="G274" s="411" t="s">
        <v>707</v>
      </c>
    </row>
    <row r="275" spans="1:7">
      <c r="A275" t="s">
        <v>896</v>
      </c>
      <c r="B275" s="343" t="s">
        <v>897</v>
      </c>
      <c r="C275" t="str">
        <f>IF(PL損益計算書・収益計画!E48="","",TEXT((PL損益計算書・収益計画!E48),"#,##0"))</f>
        <v/>
      </c>
      <c r="D275" t="s">
        <v>446</v>
      </c>
      <c r="E275">
        <v>2</v>
      </c>
      <c r="F275">
        <v>47</v>
      </c>
      <c r="G275" s="411" t="s">
        <v>707</v>
      </c>
    </row>
    <row r="276" spans="1:7">
      <c r="A276" t="s">
        <v>898</v>
      </c>
      <c r="B276" s="343" t="s">
        <v>899</v>
      </c>
      <c r="C276" t="str">
        <f>IF(PL損益計算書・収益計画!E49="","",TEXT((PL損益計算書・収益計画!E49),"0.00"))</f>
        <v/>
      </c>
      <c r="D276" t="s">
        <v>446</v>
      </c>
      <c r="E276">
        <v>2</v>
      </c>
      <c r="F276">
        <v>48</v>
      </c>
      <c r="G276" s="411" t="s">
        <v>707</v>
      </c>
    </row>
    <row r="277" spans="1:7">
      <c r="A277" t="s">
        <v>900</v>
      </c>
      <c r="B277" s="343" t="s">
        <v>901</v>
      </c>
      <c r="C277" t="str">
        <f>IF(PL損益計算書・収益計画!E50="","",TEXT((PL損益計算書・収益計画!E50),"0"))</f>
        <v/>
      </c>
      <c r="D277" t="s">
        <v>446</v>
      </c>
      <c r="E277">
        <v>2</v>
      </c>
      <c r="F277">
        <v>49</v>
      </c>
      <c r="G277" s="411" t="s">
        <v>707</v>
      </c>
    </row>
    <row r="278" spans="1:7">
      <c r="A278" t="s">
        <v>902</v>
      </c>
      <c r="B278" s="343" t="s">
        <v>903</v>
      </c>
      <c r="C278" t="str">
        <f>IF(PL損益計算書・収益計画!E51="","",TEXT((PL損益計算書・収益計画!E51),"#,##0"))</f>
        <v/>
      </c>
      <c r="D278" t="s">
        <v>446</v>
      </c>
      <c r="E278">
        <v>2</v>
      </c>
      <c r="F278">
        <v>50</v>
      </c>
      <c r="G278" s="411" t="s">
        <v>707</v>
      </c>
    </row>
    <row r="279" spans="1:7">
      <c r="A279" t="s">
        <v>904</v>
      </c>
      <c r="B279" s="343" t="s">
        <v>436</v>
      </c>
      <c r="C279" t="s">
        <v>401</v>
      </c>
      <c r="D279" t="s">
        <v>402</v>
      </c>
      <c r="E279">
        <v>2</v>
      </c>
      <c r="F279">
        <v>51</v>
      </c>
      <c r="G279" s="411" t="s">
        <v>707</v>
      </c>
    </row>
    <row r="280" spans="1:7">
      <c r="A280" t="s">
        <v>905</v>
      </c>
      <c r="B280" s="343" t="s">
        <v>906</v>
      </c>
      <c r="C280" t="str">
        <f>IF(PL損益計算書・収益計画!E53="","",TEXT((PL損益計算書・収益計画!E53),"#,##0"))</f>
        <v/>
      </c>
      <c r="D280" t="s">
        <v>446</v>
      </c>
      <c r="E280">
        <v>2</v>
      </c>
      <c r="F280">
        <v>52</v>
      </c>
      <c r="G280" s="411" t="s">
        <v>707</v>
      </c>
    </row>
    <row r="281" spans="1:7">
      <c r="A281" t="s">
        <v>907</v>
      </c>
      <c r="B281" s="343" t="s">
        <v>436</v>
      </c>
      <c r="C281" t="s">
        <v>401</v>
      </c>
      <c r="D281" t="s">
        <v>402</v>
      </c>
      <c r="E281">
        <v>2</v>
      </c>
      <c r="F281">
        <v>53</v>
      </c>
      <c r="G281" s="411" t="s">
        <v>707</v>
      </c>
    </row>
    <row r="282" spans="1:7">
      <c r="A282" t="s">
        <v>908</v>
      </c>
      <c r="B282" s="343" t="s">
        <v>436</v>
      </c>
      <c r="C282" t="s">
        <v>401</v>
      </c>
      <c r="D282" t="s">
        <v>402</v>
      </c>
      <c r="E282">
        <v>2</v>
      </c>
      <c r="F282">
        <v>54</v>
      </c>
      <c r="G282" s="411" t="s">
        <v>707</v>
      </c>
    </row>
    <row r="283" spans="1:7">
      <c r="A283" t="s">
        <v>909</v>
      </c>
      <c r="B283" s="343" t="s">
        <v>910</v>
      </c>
      <c r="C283" t="str">
        <f>IF(PL損益計算書・収益計画!E56="","",TEXT((PL損益計算書・収益計画!E56),"#,##0"))</f>
        <v/>
      </c>
      <c r="D283" t="s">
        <v>446</v>
      </c>
      <c r="E283">
        <v>2</v>
      </c>
      <c r="F283">
        <v>55</v>
      </c>
      <c r="G283" s="411" t="s">
        <v>707</v>
      </c>
    </row>
    <row r="284" spans="1:7">
      <c r="A284" t="s">
        <v>911</v>
      </c>
      <c r="B284" s="343" t="s">
        <v>912</v>
      </c>
      <c r="C284" t="str">
        <f>IF(PL損益計算書・収益計画!E57="","",TEXT((PL損益計算書・収益計画!E57),"#,##0"))</f>
        <v/>
      </c>
      <c r="D284" t="s">
        <v>446</v>
      </c>
      <c r="E284">
        <v>2</v>
      </c>
      <c r="F284">
        <v>56</v>
      </c>
      <c r="G284" s="411" t="s">
        <v>707</v>
      </c>
    </row>
    <row r="285" spans="1:7">
      <c r="A285" t="s">
        <v>913</v>
      </c>
      <c r="B285" s="343" t="s">
        <v>914</v>
      </c>
      <c r="C285" t="str">
        <f>IF(PL損益計算書・収益計画!E58="","",TEXT((PL損益計算書・収益計画!E58),"#,##0"))</f>
        <v/>
      </c>
      <c r="D285" t="s">
        <v>446</v>
      </c>
      <c r="E285">
        <v>2</v>
      </c>
      <c r="F285">
        <v>57</v>
      </c>
      <c r="G285" s="411" t="s">
        <v>707</v>
      </c>
    </row>
    <row r="286" spans="1:7">
      <c r="A286" t="s">
        <v>915</v>
      </c>
      <c r="B286" s="343" t="s">
        <v>916</v>
      </c>
      <c r="C286" t="str">
        <f>IF(PL損益計算書・収益計画!E59="","",TEXT((PL損益計算書・収益計画!E59),"#,##0"))</f>
        <v/>
      </c>
      <c r="D286" t="s">
        <v>446</v>
      </c>
      <c r="E286">
        <v>2</v>
      </c>
      <c r="F286">
        <v>58</v>
      </c>
      <c r="G286" s="411" t="s">
        <v>707</v>
      </c>
    </row>
    <row r="287" spans="1:7">
      <c r="A287" t="s">
        <v>917</v>
      </c>
      <c r="B287" s="343" t="s">
        <v>918</v>
      </c>
      <c r="C287" t="str">
        <f>IF(PL損益計算書・収益計画!E60="","",TEXT((PL損益計算書・収益計画!E60),"#,##0"))</f>
        <v/>
      </c>
      <c r="D287" t="s">
        <v>446</v>
      </c>
      <c r="E287">
        <v>2</v>
      </c>
      <c r="F287">
        <v>59</v>
      </c>
      <c r="G287" s="411" t="s">
        <v>707</v>
      </c>
    </row>
    <row r="288" spans="1:7">
      <c r="A288" t="s">
        <v>919</v>
      </c>
      <c r="B288" s="343" t="s">
        <v>920</v>
      </c>
      <c r="C288" t="s">
        <v>401</v>
      </c>
      <c r="D288" t="s">
        <v>402</v>
      </c>
      <c r="E288">
        <v>3</v>
      </c>
      <c r="F288">
        <v>1</v>
      </c>
      <c r="G288" s="411" t="s">
        <v>707</v>
      </c>
    </row>
    <row r="289" spans="1:7">
      <c r="A289" t="s">
        <v>921</v>
      </c>
      <c r="B289" s="343" t="s">
        <v>922</v>
      </c>
      <c r="C289" t="str">
        <f>IF(PL損益計算書・収益計画!F3="","",TEXT(PL損益計算書・収益計画!F3,"yyyy年mm月"))</f>
        <v/>
      </c>
      <c r="D289" t="s">
        <v>446</v>
      </c>
      <c r="E289">
        <v>3</v>
      </c>
      <c r="F289">
        <v>2</v>
      </c>
      <c r="G289" s="411" t="s">
        <v>707</v>
      </c>
    </row>
    <row r="290" spans="1:7">
      <c r="A290" t="s">
        <v>923</v>
      </c>
      <c r="B290" s="343" t="s">
        <v>436</v>
      </c>
      <c r="C290" t="s">
        <v>401</v>
      </c>
      <c r="D290" t="s">
        <v>402</v>
      </c>
      <c r="E290">
        <v>3</v>
      </c>
      <c r="F290">
        <v>3</v>
      </c>
      <c r="G290" s="411" t="s">
        <v>707</v>
      </c>
    </row>
    <row r="291" spans="1:7">
      <c r="A291" t="s">
        <v>924</v>
      </c>
      <c r="B291" s="343" t="s">
        <v>925</v>
      </c>
      <c r="C291" t="str">
        <f>IF(PL損益計算書・収益計画!F5="","",TEXT((PL損益計算書・収益計画!F5),"#,##0"))</f>
        <v>0</v>
      </c>
      <c r="D291" t="s">
        <v>446</v>
      </c>
      <c r="E291">
        <v>3</v>
      </c>
      <c r="F291">
        <v>4</v>
      </c>
      <c r="G291" s="411" t="s">
        <v>707</v>
      </c>
    </row>
    <row r="292" spans="1:7">
      <c r="A292" t="s">
        <v>926</v>
      </c>
      <c r="B292" s="343" t="s">
        <v>927</v>
      </c>
      <c r="C292" t="str">
        <f>IF(PL損益計算書・収益計画!F6="","",TEXT((PL損益計算書・収益計画!F6),"#,##0"))</f>
        <v/>
      </c>
      <c r="D292" t="s">
        <v>446</v>
      </c>
      <c r="E292">
        <v>3</v>
      </c>
      <c r="F292">
        <v>5</v>
      </c>
      <c r="G292" s="411" t="s">
        <v>707</v>
      </c>
    </row>
    <row r="293" spans="1:7">
      <c r="A293" t="s">
        <v>928</v>
      </c>
      <c r="B293" s="343" t="s">
        <v>436</v>
      </c>
      <c r="C293" t="s">
        <v>401</v>
      </c>
      <c r="D293" t="s">
        <v>402</v>
      </c>
      <c r="E293">
        <v>3</v>
      </c>
      <c r="F293">
        <v>6</v>
      </c>
      <c r="G293" s="411" t="s">
        <v>707</v>
      </c>
    </row>
    <row r="294" spans="1:7">
      <c r="A294" t="s">
        <v>929</v>
      </c>
      <c r="B294" s="343" t="s">
        <v>930</v>
      </c>
      <c r="C294" t="str">
        <f>IF(PL損益計算書・収益計画!F8="","",TEXT((PL損益計算書・収益計画!F8),"#,##0"))</f>
        <v>0</v>
      </c>
      <c r="D294" t="s">
        <v>446</v>
      </c>
      <c r="E294">
        <v>3</v>
      </c>
      <c r="F294">
        <v>7</v>
      </c>
      <c r="G294" s="411" t="s">
        <v>707</v>
      </c>
    </row>
    <row r="295" spans="1:7">
      <c r="A295" t="s">
        <v>931</v>
      </c>
      <c r="B295" s="343" t="s">
        <v>932</v>
      </c>
      <c r="C295" t="str">
        <f>IF(PL損益計算書・収益計画!F9="","",TEXT((PL損益計算書・収益計画!F9),"#,##0"))</f>
        <v/>
      </c>
      <c r="D295" t="s">
        <v>446</v>
      </c>
      <c r="E295">
        <v>3</v>
      </c>
      <c r="F295">
        <v>8</v>
      </c>
      <c r="G295" s="411" t="s">
        <v>707</v>
      </c>
    </row>
    <row r="296" spans="1:7">
      <c r="A296" t="s">
        <v>933</v>
      </c>
      <c r="B296" s="343" t="s">
        <v>934</v>
      </c>
      <c r="C296" t="str">
        <f>IF(PL損益計算書・収益計画!F10="","",TEXT((PL損益計算書・収益計画!F10),"#,##0"))</f>
        <v>0</v>
      </c>
      <c r="D296" t="s">
        <v>446</v>
      </c>
      <c r="E296">
        <v>3</v>
      </c>
      <c r="F296">
        <v>9</v>
      </c>
      <c r="G296" s="411" t="s">
        <v>707</v>
      </c>
    </row>
    <row r="297" spans="1:7">
      <c r="A297" t="s">
        <v>935</v>
      </c>
      <c r="B297" s="343" t="s">
        <v>936</v>
      </c>
      <c r="C297" t="str">
        <f>IF(PL損益計算書・収益計画!F11="","",TEXT((PL損益計算書・収益計画!F11),"#,##0"))</f>
        <v/>
      </c>
      <c r="D297" t="s">
        <v>446</v>
      </c>
      <c r="E297">
        <v>3</v>
      </c>
      <c r="F297">
        <v>10</v>
      </c>
      <c r="G297" s="411" t="s">
        <v>707</v>
      </c>
    </row>
    <row r="298" spans="1:7">
      <c r="A298" t="s">
        <v>937</v>
      </c>
      <c r="B298" s="343" t="s">
        <v>938</v>
      </c>
      <c r="C298" t="str">
        <f>IF(PL損益計算書・収益計画!F12="","",TEXT((PL損益計算書・収益計画!F12),"#,##0"))</f>
        <v/>
      </c>
      <c r="D298" t="s">
        <v>446</v>
      </c>
      <c r="E298">
        <v>3</v>
      </c>
      <c r="F298">
        <v>11</v>
      </c>
      <c r="G298" s="411" t="s">
        <v>707</v>
      </c>
    </row>
    <row r="299" spans="1:7">
      <c r="A299" t="s">
        <v>939</v>
      </c>
      <c r="B299" s="343" t="s">
        <v>436</v>
      </c>
      <c r="C299" t="s">
        <v>401</v>
      </c>
      <c r="D299" t="s">
        <v>402</v>
      </c>
      <c r="E299">
        <v>3</v>
      </c>
      <c r="F299">
        <v>12</v>
      </c>
      <c r="G299" s="411" t="s">
        <v>707</v>
      </c>
    </row>
    <row r="300" spans="1:7">
      <c r="A300" t="s">
        <v>940</v>
      </c>
      <c r="B300" s="343" t="s">
        <v>436</v>
      </c>
      <c r="C300" t="s">
        <v>401</v>
      </c>
      <c r="D300" t="s">
        <v>402</v>
      </c>
      <c r="E300">
        <v>3</v>
      </c>
      <c r="F300">
        <v>13</v>
      </c>
      <c r="G300" s="411" t="s">
        <v>707</v>
      </c>
    </row>
    <row r="301" spans="1:7">
      <c r="A301" t="s">
        <v>941</v>
      </c>
      <c r="B301" s="343" t="s">
        <v>942</v>
      </c>
      <c r="C301" t="str">
        <f>IF(PL損益計算書・収益計画!F15="","",TEXT((PL損益計算書・収益計画!F15),"#,##0"))</f>
        <v>0</v>
      </c>
      <c r="D301" t="s">
        <v>446</v>
      </c>
      <c r="E301">
        <v>3</v>
      </c>
      <c r="F301">
        <v>14</v>
      </c>
      <c r="G301" s="411" t="s">
        <v>707</v>
      </c>
    </row>
    <row r="302" spans="1:7">
      <c r="A302" t="s">
        <v>943</v>
      </c>
      <c r="B302" s="343" t="s">
        <v>436</v>
      </c>
      <c r="C302" t="s">
        <v>401</v>
      </c>
      <c r="D302" t="s">
        <v>402</v>
      </c>
      <c r="E302">
        <v>3</v>
      </c>
      <c r="F302">
        <v>15</v>
      </c>
      <c r="G302" s="411" t="s">
        <v>707</v>
      </c>
    </row>
    <row r="303" spans="1:7">
      <c r="A303" t="s">
        <v>944</v>
      </c>
      <c r="B303" s="343" t="s">
        <v>945</v>
      </c>
      <c r="C303" t="str">
        <f>IF(PL損益計算書・収益計画!F17="","",TEXT((PL損益計算書・収益計画!F17),"#,##0"))</f>
        <v>0</v>
      </c>
      <c r="D303" t="s">
        <v>446</v>
      </c>
      <c r="E303">
        <v>3</v>
      </c>
      <c r="F303">
        <v>16</v>
      </c>
      <c r="G303" s="411" t="s">
        <v>707</v>
      </c>
    </row>
    <row r="304" spans="1:7">
      <c r="A304" t="s">
        <v>946</v>
      </c>
      <c r="B304" s="343" t="s">
        <v>947</v>
      </c>
      <c r="C304" t="str">
        <f>IF(PL損益計算書・収益計画!F18="","",TEXT((PL損益計算書・収益計画!F18),"#,##0"))</f>
        <v/>
      </c>
      <c r="D304" t="s">
        <v>446</v>
      </c>
      <c r="E304">
        <v>3</v>
      </c>
      <c r="F304">
        <v>17</v>
      </c>
      <c r="G304" s="411" t="s">
        <v>707</v>
      </c>
    </row>
    <row r="305" spans="1:7">
      <c r="A305" t="s">
        <v>948</v>
      </c>
      <c r="B305" s="343" t="s">
        <v>934</v>
      </c>
      <c r="C305" t="str">
        <f>IF(PL損益計算書・収益計画!F19="","",TEXT((PL損益計算書・収益計画!F19),"#,##0"))</f>
        <v>0</v>
      </c>
      <c r="D305" t="s">
        <v>446</v>
      </c>
      <c r="E305">
        <v>3</v>
      </c>
      <c r="F305">
        <v>18</v>
      </c>
      <c r="G305" s="411" t="s">
        <v>707</v>
      </c>
    </row>
    <row r="306" spans="1:7">
      <c r="A306" t="s">
        <v>949</v>
      </c>
      <c r="B306" s="343" t="s">
        <v>950</v>
      </c>
      <c r="C306" t="str">
        <f>IF(PL損益計算書・収益計画!F20="","",TEXT((PL損益計算書・収益計画!F20),"#,##0"))</f>
        <v/>
      </c>
      <c r="D306" t="s">
        <v>446</v>
      </c>
      <c r="E306">
        <v>3</v>
      </c>
      <c r="F306">
        <v>19</v>
      </c>
      <c r="G306" s="411" t="s">
        <v>707</v>
      </c>
    </row>
    <row r="307" spans="1:7">
      <c r="A307" t="s">
        <v>951</v>
      </c>
      <c r="B307" s="343" t="s">
        <v>952</v>
      </c>
      <c r="C307" t="str">
        <f>IF(PL損益計算書・収益計画!F21="","",TEXT((PL損益計算書・収益計画!F21),"#,##0"))</f>
        <v>*</v>
      </c>
      <c r="D307" t="s">
        <v>446</v>
      </c>
      <c r="E307">
        <v>3</v>
      </c>
      <c r="F307">
        <v>20</v>
      </c>
      <c r="G307" s="411" t="s">
        <v>707</v>
      </c>
    </row>
    <row r="308" spans="1:7">
      <c r="A308" t="s">
        <v>953</v>
      </c>
      <c r="B308" s="343" t="s">
        <v>954</v>
      </c>
      <c r="C308" t="str">
        <f>IF(PL損益計算書・収益計画!F22="","",TEXT((PL損益計算書・収益計画!F22),"#,##0"))</f>
        <v/>
      </c>
      <c r="D308" t="s">
        <v>446</v>
      </c>
      <c r="E308">
        <v>3</v>
      </c>
      <c r="F308">
        <v>21</v>
      </c>
      <c r="G308" s="411" t="s">
        <v>707</v>
      </c>
    </row>
    <row r="309" spans="1:7">
      <c r="A309" t="s">
        <v>955</v>
      </c>
      <c r="B309" s="343" t="s">
        <v>938</v>
      </c>
      <c r="C309" t="str">
        <f>IF(PL損益計算書・収益計画!F23="","",TEXT((PL損益計算書・収益計画!F23),"#,##0"))</f>
        <v/>
      </c>
      <c r="D309" t="s">
        <v>446</v>
      </c>
      <c r="E309">
        <v>3</v>
      </c>
      <c r="F309">
        <v>22</v>
      </c>
      <c r="G309" s="411" t="s">
        <v>707</v>
      </c>
    </row>
    <row r="310" spans="1:7">
      <c r="A310" t="s">
        <v>956</v>
      </c>
      <c r="B310" s="343" t="s">
        <v>436</v>
      </c>
      <c r="C310" t="s">
        <v>401</v>
      </c>
      <c r="D310" t="s">
        <v>402</v>
      </c>
      <c r="E310">
        <v>3</v>
      </c>
      <c r="F310">
        <v>23</v>
      </c>
      <c r="G310" s="411" t="s">
        <v>707</v>
      </c>
    </row>
    <row r="311" spans="1:7">
      <c r="A311" t="s">
        <v>957</v>
      </c>
      <c r="B311" s="343" t="s">
        <v>436</v>
      </c>
      <c r="C311" t="s">
        <v>401</v>
      </c>
      <c r="D311" t="s">
        <v>402</v>
      </c>
      <c r="E311">
        <v>3</v>
      </c>
      <c r="F311">
        <v>24</v>
      </c>
      <c r="G311" s="411" t="s">
        <v>707</v>
      </c>
    </row>
    <row r="312" spans="1:7">
      <c r="A312" t="s">
        <v>958</v>
      </c>
      <c r="B312" s="343" t="s">
        <v>959</v>
      </c>
      <c r="C312" t="str">
        <f>IF(PL損益計算書・収益計画!F26="","",TEXT((PL損益計算書・収益計画!F26),"#,##0"))</f>
        <v>0</v>
      </c>
      <c r="D312" t="s">
        <v>446</v>
      </c>
      <c r="E312">
        <v>3</v>
      </c>
      <c r="F312">
        <v>25</v>
      </c>
      <c r="G312" s="411" t="s">
        <v>707</v>
      </c>
    </row>
    <row r="313" spans="1:7">
      <c r="A313" t="s">
        <v>960</v>
      </c>
      <c r="B313" s="343" t="s">
        <v>961</v>
      </c>
      <c r="C313" t="str">
        <f>IF(PL損益計算書・収益計画!F27="","",TEXT((PL損益計算書・収益計画!F27),"#,##0"))</f>
        <v>0</v>
      </c>
      <c r="D313" t="s">
        <v>446</v>
      </c>
      <c r="E313">
        <v>3</v>
      </c>
      <c r="F313">
        <v>26</v>
      </c>
      <c r="G313" s="411" t="s">
        <v>707</v>
      </c>
    </row>
    <row r="314" spans="1:7">
      <c r="A314" t="s">
        <v>962</v>
      </c>
      <c r="B314" s="343" t="s">
        <v>436</v>
      </c>
      <c r="C314" t="s">
        <v>401</v>
      </c>
      <c r="D314" t="s">
        <v>402</v>
      </c>
      <c r="E314">
        <v>3</v>
      </c>
      <c r="F314">
        <v>27</v>
      </c>
      <c r="G314" s="411" t="s">
        <v>707</v>
      </c>
    </row>
    <row r="315" spans="1:7">
      <c r="A315" t="s">
        <v>963</v>
      </c>
      <c r="B315" s="343" t="s">
        <v>964</v>
      </c>
      <c r="C315" t="str">
        <f>IF(PL損益計算書・収益計画!F29="","",TEXT((PL損益計算書・収益計画!F29),"#,##0"))</f>
        <v/>
      </c>
      <c r="D315" t="s">
        <v>446</v>
      </c>
      <c r="E315">
        <v>3</v>
      </c>
      <c r="F315">
        <v>28</v>
      </c>
      <c r="G315" s="411" t="s">
        <v>707</v>
      </c>
    </row>
    <row r="316" spans="1:7">
      <c r="A316" t="s">
        <v>965</v>
      </c>
      <c r="B316" s="343" t="s">
        <v>966</v>
      </c>
      <c r="C316" t="str">
        <f>IF(PL損益計算書・収益計画!F30="","",TEXT((PL損益計算書・収益計画!F30),"#,##0"))</f>
        <v/>
      </c>
      <c r="D316" t="s">
        <v>446</v>
      </c>
      <c r="E316">
        <v>3</v>
      </c>
      <c r="F316">
        <v>29</v>
      </c>
      <c r="G316" s="411" t="s">
        <v>707</v>
      </c>
    </row>
    <row r="317" spans="1:7">
      <c r="A317" t="s">
        <v>967</v>
      </c>
      <c r="B317" s="343" t="s">
        <v>968</v>
      </c>
      <c r="C317" t="str">
        <f>IF(PL損益計算書・収益計画!F31="","",TEXT((PL損益計算書・収益計画!F31),"#,##0"))</f>
        <v>0</v>
      </c>
      <c r="D317" t="s">
        <v>446</v>
      </c>
      <c r="E317">
        <v>3</v>
      </c>
      <c r="F317">
        <v>30</v>
      </c>
      <c r="G317" s="411" t="s">
        <v>707</v>
      </c>
    </row>
    <row r="318" spans="1:7">
      <c r="A318" t="s">
        <v>969</v>
      </c>
      <c r="B318" s="343" t="s">
        <v>970</v>
      </c>
      <c r="C318" t="str">
        <f>IF(PL損益計算書・収益計画!F32="","",TEXT((PL損益計算書・収益計画!F32),"#,##0"))</f>
        <v/>
      </c>
      <c r="D318" t="s">
        <v>446</v>
      </c>
      <c r="E318">
        <v>3</v>
      </c>
      <c r="F318">
        <v>31</v>
      </c>
      <c r="G318" s="411" t="s">
        <v>707</v>
      </c>
    </row>
    <row r="319" spans="1:7">
      <c r="A319" t="s">
        <v>971</v>
      </c>
      <c r="B319" s="343" t="s">
        <v>972</v>
      </c>
      <c r="C319" t="str">
        <f>IF(PL損益計算書・収益計画!F33="","",TEXT((PL損益計算書・収益計画!F33),"#,##0"))</f>
        <v/>
      </c>
      <c r="D319" t="s">
        <v>446</v>
      </c>
      <c r="E319">
        <v>3</v>
      </c>
      <c r="F319">
        <v>32</v>
      </c>
      <c r="G319" s="411" t="s">
        <v>707</v>
      </c>
    </row>
    <row r="320" spans="1:7">
      <c r="A320" t="s">
        <v>973</v>
      </c>
      <c r="B320" s="343" t="s">
        <v>974</v>
      </c>
      <c r="C320" t="str">
        <f>IF(PL損益計算書・収益計画!F34="","",TEXT((PL損益計算書・収益計画!F34),"#,##0"))</f>
        <v>0</v>
      </c>
      <c r="D320" t="s">
        <v>446</v>
      </c>
      <c r="E320">
        <v>3</v>
      </c>
      <c r="F320">
        <v>33</v>
      </c>
      <c r="G320" s="411" t="s">
        <v>707</v>
      </c>
    </row>
    <row r="321" spans="1:7">
      <c r="A321" t="s">
        <v>975</v>
      </c>
      <c r="B321" s="343" t="s">
        <v>976</v>
      </c>
      <c r="C321" t="str">
        <f>IF(PL損益計算書・収益計画!F35="","",TEXT((PL損益計算書・収益計画!F35),"#,##0"))</f>
        <v/>
      </c>
      <c r="D321" t="s">
        <v>446</v>
      </c>
      <c r="E321">
        <v>3</v>
      </c>
      <c r="F321">
        <v>34</v>
      </c>
      <c r="G321" s="411" t="s">
        <v>707</v>
      </c>
    </row>
    <row r="322" spans="1:7">
      <c r="A322" t="s">
        <v>977</v>
      </c>
      <c r="B322" s="343" t="s">
        <v>978</v>
      </c>
      <c r="C322" t="str">
        <f>IF(PL損益計算書・収益計画!F36="","",TEXT((PL損益計算書・収益計画!F36),"#,##0"))</f>
        <v>0</v>
      </c>
      <c r="D322" t="s">
        <v>446</v>
      </c>
      <c r="E322">
        <v>3</v>
      </c>
      <c r="F322">
        <v>35</v>
      </c>
      <c r="G322" s="411" t="s">
        <v>707</v>
      </c>
    </row>
    <row r="323" spans="1:7">
      <c r="A323" t="s">
        <v>979</v>
      </c>
      <c r="B323" s="343" t="s">
        <v>436</v>
      </c>
      <c r="C323" t="s">
        <v>401</v>
      </c>
      <c r="D323" t="s">
        <v>402</v>
      </c>
      <c r="E323">
        <v>3</v>
      </c>
      <c r="F323">
        <v>36</v>
      </c>
      <c r="G323" s="411" t="s">
        <v>707</v>
      </c>
    </row>
    <row r="324" spans="1:7">
      <c r="A324" t="s">
        <v>980</v>
      </c>
      <c r="B324" s="343" t="s">
        <v>959</v>
      </c>
      <c r="C324" t="str">
        <f>IF(PL損益計算書・収益計画!F38="","",TEXT((PL損益計算書・収益計画!F38),"#,##0"))</f>
        <v>0</v>
      </c>
      <c r="D324" t="s">
        <v>446</v>
      </c>
      <c r="E324">
        <v>3</v>
      </c>
      <c r="F324">
        <v>37</v>
      </c>
      <c r="G324" s="411" t="s">
        <v>707</v>
      </c>
    </row>
    <row r="325" spans="1:7">
      <c r="A325" t="s">
        <v>981</v>
      </c>
      <c r="B325" s="343" t="s">
        <v>982</v>
      </c>
      <c r="C325" t="str">
        <f>IF(PL損益計算書・収益計画!F39="","",TEXT((PL損益計算書・収益計画!F39),"#,##0"))</f>
        <v>0</v>
      </c>
      <c r="D325" t="s">
        <v>446</v>
      </c>
      <c r="E325">
        <v>3</v>
      </c>
      <c r="F325">
        <v>38</v>
      </c>
      <c r="G325" s="411" t="s">
        <v>707</v>
      </c>
    </row>
    <row r="326" spans="1:7">
      <c r="A326" t="s">
        <v>983</v>
      </c>
      <c r="B326" s="343" t="s">
        <v>984</v>
      </c>
      <c r="C326" t="str">
        <f>IF(PL損益計算書・収益計画!F40="","",TEXT((PL損益計算書・収益計画!F40),"#,##0"))</f>
        <v>0</v>
      </c>
      <c r="D326" t="s">
        <v>446</v>
      </c>
      <c r="E326">
        <v>3</v>
      </c>
      <c r="F326">
        <v>39</v>
      </c>
      <c r="G326" s="411" t="s">
        <v>707</v>
      </c>
    </row>
    <row r="327" spans="1:7">
      <c r="A327" t="s">
        <v>985</v>
      </c>
      <c r="B327" s="343" t="s">
        <v>986</v>
      </c>
      <c r="C327" t="str">
        <f>IF(PL損益計算書・収益計画!F41="","",TEXT((PL損益計算書・収益計画!F41),"#,##0"))</f>
        <v>0</v>
      </c>
      <c r="D327" t="s">
        <v>446</v>
      </c>
      <c r="E327">
        <v>3</v>
      </c>
      <c r="F327">
        <v>40</v>
      </c>
      <c r="G327" s="411" t="s">
        <v>707</v>
      </c>
    </row>
    <row r="328" spans="1:7">
      <c r="A328" t="s">
        <v>987</v>
      </c>
      <c r="B328" s="343" t="s">
        <v>436</v>
      </c>
      <c r="C328" t="s">
        <v>401</v>
      </c>
      <c r="D328" t="s">
        <v>402</v>
      </c>
      <c r="E328">
        <v>3</v>
      </c>
      <c r="F328">
        <v>41</v>
      </c>
      <c r="G328" s="411" t="s">
        <v>707</v>
      </c>
    </row>
    <row r="329" spans="1:7">
      <c r="A329" t="s">
        <v>988</v>
      </c>
      <c r="B329" s="343" t="s">
        <v>989</v>
      </c>
      <c r="C329" t="str">
        <f>IF(PL損益計算書・収益計画!F43="","",TEXT((PL損益計算書・収益計画!F43),"#,##0"))</f>
        <v>0</v>
      </c>
      <c r="D329" t="s">
        <v>446</v>
      </c>
      <c r="E329">
        <v>3</v>
      </c>
      <c r="F329">
        <v>42</v>
      </c>
      <c r="G329" s="411" t="s">
        <v>707</v>
      </c>
    </row>
    <row r="330" spans="1:7">
      <c r="A330" t="s">
        <v>990</v>
      </c>
      <c r="B330" s="343" t="s">
        <v>436</v>
      </c>
      <c r="C330" t="s">
        <v>401</v>
      </c>
      <c r="D330" t="s">
        <v>402</v>
      </c>
      <c r="E330">
        <v>3</v>
      </c>
      <c r="F330">
        <v>43</v>
      </c>
      <c r="G330" s="411" t="s">
        <v>707</v>
      </c>
    </row>
    <row r="331" spans="1:7">
      <c r="A331" t="s">
        <v>991</v>
      </c>
      <c r="B331" s="343" t="s">
        <v>436</v>
      </c>
      <c r="C331" t="s">
        <v>401</v>
      </c>
      <c r="D331" t="s">
        <v>402</v>
      </c>
      <c r="E331">
        <v>3</v>
      </c>
      <c r="F331">
        <v>44</v>
      </c>
      <c r="G331" s="411" t="s">
        <v>707</v>
      </c>
    </row>
    <row r="332" spans="1:7">
      <c r="A332" t="s">
        <v>992</v>
      </c>
      <c r="B332" s="343" t="s">
        <v>993</v>
      </c>
      <c r="C332" t="str">
        <f>IF(PL損益計算書・収益計画!F46="","",TEXT((PL損益計算書・収益計画!F46),"0"))</f>
        <v/>
      </c>
      <c r="D332" t="s">
        <v>446</v>
      </c>
      <c r="E332">
        <v>3</v>
      </c>
      <c r="F332">
        <v>45</v>
      </c>
      <c r="G332" s="411" t="s">
        <v>707</v>
      </c>
    </row>
    <row r="333" spans="1:7">
      <c r="A333" t="s">
        <v>994</v>
      </c>
      <c r="B333" s="343" t="s">
        <v>995</v>
      </c>
      <c r="C333" t="str">
        <f>IF(PL損益計算書・収益計画!F47="","",TEXT((PL損益計算書・収益計画!F47),"#,##0"))</f>
        <v/>
      </c>
      <c r="D333" t="s">
        <v>446</v>
      </c>
      <c r="E333">
        <v>3</v>
      </c>
      <c r="F333">
        <v>46</v>
      </c>
      <c r="G333" s="411" t="s">
        <v>707</v>
      </c>
    </row>
    <row r="334" spans="1:7">
      <c r="A334" t="s">
        <v>996</v>
      </c>
      <c r="B334" s="343" t="s">
        <v>997</v>
      </c>
      <c r="C334" t="str">
        <f>IF(PL損益計算書・収益計画!F48="","",TEXT((PL損益計算書・収益計画!F48),"#,##0"))</f>
        <v/>
      </c>
      <c r="D334" t="s">
        <v>446</v>
      </c>
      <c r="E334">
        <v>3</v>
      </c>
      <c r="F334">
        <v>47</v>
      </c>
      <c r="G334" s="411" t="s">
        <v>707</v>
      </c>
    </row>
    <row r="335" spans="1:7">
      <c r="A335" t="s">
        <v>998</v>
      </c>
      <c r="B335" s="343" t="s">
        <v>999</v>
      </c>
      <c r="C335" t="str">
        <f>IF(PL損益計算書・収益計画!F49="","",TEXT((PL損益計算書・収益計画!F49),"0.00"))</f>
        <v/>
      </c>
      <c r="D335" t="s">
        <v>446</v>
      </c>
      <c r="E335">
        <v>3</v>
      </c>
      <c r="F335">
        <v>48</v>
      </c>
      <c r="G335" s="411" t="s">
        <v>707</v>
      </c>
    </row>
    <row r="336" spans="1:7">
      <c r="A336" t="s">
        <v>1000</v>
      </c>
      <c r="B336" s="343" t="s">
        <v>1001</v>
      </c>
      <c r="C336" t="str">
        <f>IF(PL損益計算書・収益計画!F50="","",TEXT((PL損益計算書・収益計画!F50),"0"))</f>
        <v/>
      </c>
      <c r="D336" t="s">
        <v>446</v>
      </c>
      <c r="E336">
        <v>3</v>
      </c>
      <c r="F336">
        <v>49</v>
      </c>
      <c r="G336" s="411" t="s">
        <v>707</v>
      </c>
    </row>
    <row r="337" spans="1:7">
      <c r="A337" t="s">
        <v>1002</v>
      </c>
      <c r="B337" s="343" t="s">
        <v>1003</v>
      </c>
      <c r="C337" t="str">
        <f>IF(PL損益計算書・収益計画!F51="","",TEXT((PL損益計算書・収益計画!F51),"#,##0"))</f>
        <v/>
      </c>
      <c r="D337" t="s">
        <v>446</v>
      </c>
      <c r="E337">
        <v>3</v>
      </c>
      <c r="F337">
        <v>50</v>
      </c>
      <c r="G337" s="411" t="s">
        <v>707</v>
      </c>
    </row>
    <row r="338" spans="1:7">
      <c r="A338" t="s">
        <v>1004</v>
      </c>
      <c r="B338" s="343" t="s">
        <v>436</v>
      </c>
      <c r="C338" t="s">
        <v>401</v>
      </c>
      <c r="D338" t="s">
        <v>402</v>
      </c>
      <c r="E338">
        <v>3</v>
      </c>
      <c r="F338">
        <v>51</v>
      </c>
      <c r="G338" s="411" t="s">
        <v>707</v>
      </c>
    </row>
    <row r="339" spans="1:7">
      <c r="A339" t="s">
        <v>1005</v>
      </c>
      <c r="B339" s="343" t="s">
        <v>1006</v>
      </c>
      <c r="C339" t="str">
        <f>IF(PL損益計算書・収益計画!F53="","",TEXT((PL損益計算書・収益計画!F53),"#,##0"))</f>
        <v/>
      </c>
      <c r="D339" t="s">
        <v>446</v>
      </c>
      <c r="E339">
        <v>3</v>
      </c>
      <c r="F339">
        <v>52</v>
      </c>
      <c r="G339" s="411" t="s">
        <v>707</v>
      </c>
    </row>
    <row r="340" spans="1:7">
      <c r="A340" t="s">
        <v>1007</v>
      </c>
      <c r="B340" s="343" t="s">
        <v>436</v>
      </c>
      <c r="C340" t="s">
        <v>401</v>
      </c>
      <c r="D340" t="s">
        <v>402</v>
      </c>
      <c r="E340">
        <v>3</v>
      </c>
      <c r="F340">
        <v>53</v>
      </c>
      <c r="G340" s="411" t="s">
        <v>707</v>
      </c>
    </row>
    <row r="341" spans="1:7">
      <c r="A341" t="s">
        <v>1008</v>
      </c>
      <c r="B341" s="343" t="s">
        <v>436</v>
      </c>
      <c r="C341" t="s">
        <v>401</v>
      </c>
      <c r="D341" t="s">
        <v>402</v>
      </c>
      <c r="E341">
        <v>3</v>
      </c>
      <c r="F341">
        <v>54</v>
      </c>
      <c r="G341" s="411" t="s">
        <v>707</v>
      </c>
    </row>
    <row r="342" spans="1:7">
      <c r="A342" t="s">
        <v>1009</v>
      </c>
      <c r="B342" s="343" t="s">
        <v>1010</v>
      </c>
      <c r="C342" t="str">
        <f>IF(PL損益計算書・収益計画!F56="","",TEXT((PL損益計算書・収益計画!F56),"#,##0"))</f>
        <v/>
      </c>
      <c r="D342" t="s">
        <v>446</v>
      </c>
      <c r="E342">
        <v>3</v>
      </c>
      <c r="F342">
        <v>55</v>
      </c>
      <c r="G342" s="411" t="s">
        <v>707</v>
      </c>
    </row>
    <row r="343" spans="1:7">
      <c r="A343" t="s">
        <v>1011</v>
      </c>
      <c r="B343" s="343" t="s">
        <v>1012</v>
      </c>
      <c r="C343" t="str">
        <f>IF(PL損益計算書・収益計画!F57="","",TEXT((PL損益計算書・収益計画!F57),"#,##0"))</f>
        <v/>
      </c>
      <c r="D343" t="s">
        <v>446</v>
      </c>
      <c r="E343">
        <v>3</v>
      </c>
      <c r="F343">
        <v>56</v>
      </c>
      <c r="G343" s="411" t="s">
        <v>707</v>
      </c>
    </row>
    <row r="344" spans="1:7">
      <c r="A344" t="s">
        <v>1013</v>
      </c>
      <c r="B344" s="343" t="s">
        <v>1014</v>
      </c>
      <c r="C344" t="str">
        <f>IF(PL損益計算書・収益計画!F58="","",TEXT((PL損益計算書・収益計画!F58),"#,##0"))</f>
        <v/>
      </c>
      <c r="D344" t="s">
        <v>446</v>
      </c>
      <c r="E344">
        <v>3</v>
      </c>
      <c r="F344">
        <v>57</v>
      </c>
      <c r="G344" s="411" t="s">
        <v>707</v>
      </c>
    </row>
    <row r="345" spans="1:7">
      <c r="A345" t="s">
        <v>1015</v>
      </c>
      <c r="B345" s="343" t="s">
        <v>1016</v>
      </c>
      <c r="C345" t="str">
        <f>IF(PL損益計算書・収益計画!F59="","",TEXT((PL損益計算書・収益計画!F59),"#,##0"))</f>
        <v/>
      </c>
      <c r="D345" t="s">
        <v>446</v>
      </c>
      <c r="E345">
        <v>3</v>
      </c>
      <c r="F345">
        <v>58</v>
      </c>
      <c r="G345" s="411" t="s">
        <v>707</v>
      </c>
    </row>
    <row r="346" spans="1:7">
      <c r="A346" t="s">
        <v>1017</v>
      </c>
      <c r="B346" s="343" t="s">
        <v>1018</v>
      </c>
      <c r="C346" t="str">
        <f>IF(PL損益計算書・収益計画!F60="","",TEXT((PL損益計算書・収益計画!F60),"#,##0"))</f>
        <v/>
      </c>
      <c r="D346" t="s">
        <v>446</v>
      </c>
      <c r="E346">
        <v>3</v>
      </c>
      <c r="F346">
        <v>59</v>
      </c>
      <c r="G346" s="411" t="s">
        <v>707</v>
      </c>
    </row>
    <row r="347" spans="1:7">
      <c r="A347" t="s">
        <v>1019</v>
      </c>
      <c r="B347" s="343" t="s">
        <v>1020</v>
      </c>
      <c r="C347" t="s">
        <v>401</v>
      </c>
      <c r="D347" t="s">
        <v>402</v>
      </c>
      <c r="E347">
        <v>4</v>
      </c>
      <c r="F347">
        <v>1</v>
      </c>
      <c r="G347" s="411" t="s">
        <v>707</v>
      </c>
    </row>
    <row r="348" spans="1:7">
      <c r="A348" t="s">
        <v>1021</v>
      </c>
      <c r="B348" s="343" t="s">
        <v>1020</v>
      </c>
      <c r="C348" t="str">
        <f>IF(PL損益計算書・収益計画!G3="","",TEXT(PL損益計算書・収益計画!G3,"yyyy年mm月"))</f>
        <v/>
      </c>
      <c r="D348" t="s">
        <v>446</v>
      </c>
      <c r="E348">
        <v>4</v>
      </c>
      <c r="F348">
        <v>2</v>
      </c>
      <c r="G348" s="411" t="s">
        <v>707</v>
      </c>
    </row>
    <row r="349" spans="1:7">
      <c r="A349" t="s">
        <v>1022</v>
      </c>
      <c r="B349" s="343" t="s">
        <v>436</v>
      </c>
      <c r="C349" t="s">
        <v>401</v>
      </c>
      <c r="D349" t="s">
        <v>402</v>
      </c>
      <c r="E349">
        <v>4</v>
      </c>
      <c r="F349">
        <v>3</v>
      </c>
      <c r="G349" s="411" t="s">
        <v>707</v>
      </c>
    </row>
    <row r="350" spans="1:7">
      <c r="A350" t="s">
        <v>1023</v>
      </c>
      <c r="B350" s="343" t="s">
        <v>1024</v>
      </c>
      <c r="C350" t="str">
        <f>IF(PL損益計算書・収益計画!G5="","",TEXT((PL損益計算書・収益計画!G5),"#,##0"))</f>
        <v>0</v>
      </c>
      <c r="D350" t="s">
        <v>446</v>
      </c>
      <c r="E350">
        <v>4</v>
      </c>
      <c r="F350">
        <v>4</v>
      </c>
      <c r="G350" s="411" t="s">
        <v>707</v>
      </c>
    </row>
    <row r="351" spans="1:7">
      <c r="A351" t="s">
        <v>1025</v>
      </c>
      <c r="B351" s="343" t="s">
        <v>1026</v>
      </c>
      <c r="C351" t="str">
        <f>IF(PL損益計算書・収益計画!G6="","",TEXT((PL損益計算書・収益計画!G6),"#,##0"))</f>
        <v/>
      </c>
      <c r="D351" t="s">
        <v>446</v>
      </c>
      <c r="E351">
        <v>4</v>
      </c>
      <c r="F351">
        <v>5</v>
      </c>
      <c r="G351" s="411" t="s">
        <v>707</v>
      </c>
    </row>
    <row r="352" spans="1:7">
      <c r="A352" t="s">
        <v>1027</v>
      </c>
      <c r="B352" s="343" t="s">
        <v>436</v>
      </c>
      <c r="C352" t="s">
        <v>401</v>
      </c>
      <c r="D352" t="s">
        <v>402</v>
      </c>
      <c r="E352">
        <v>4</v>
      </c>
      <c r="F352">
        <v>6</v>
      </c>
      <c r="G352" s="411" t="s">
        <v>707</v>
      </c>
    </row>
    <row r="353" spans="1:7">
      <c r="A353" t="s">
        <v>1028</v>
      </c>
      <c r="B353" s="343" t="s">
        <v>1029</v>
      </c>
      <c r="C353" t="str">
        <f>IF(PL損益計算書・収益計画!G8="","",TEXT((PL損益計算書・収益計画!G8),"#,##0"))</f>
        <v>0</v>
      </c>
      <c r="D353" t="s">
        <v>446</v>
      </c>
      <c r="E353">
        <v>4</v>
      </c>
      <c r="F353">
        <v>7</v>
      </c>
      <c r="G353" s="411" t="s">
        <v>707</v>
      </c>
    </row>
    <row r="354" spans="1:7">
      <c r="A354" t="s">
        <v>1030</v>
      </c>
      <c r="B354" s="343" t="s">
        <v>1031</v>
      </c>
      <c r="C354" t="str">
        <f>IF(PL損益計算書・収益計画!G9="","",TEXT((PL損益計算書・収益計画!G9),"#,##0"))</f>
        <v/>
      </c>
      <c r="D354" t="s">
        <v>446</v>
      </c>
      <c r="E354">
        <v>4</v>
      </c>
      <c r="F354">
        <v>8</v>
      </c>
      <c r="G354" s="411" t="s">
        <v>707</v>
      </c>
    </row>
    <row r="355" spans="1:7">
      <c r="A355" t="s">
        <v>1032</v>
      </c>
      <c r="B355" s="343" t="s">
        <v>1033</v>
      </c>
      <c r="C355" t="str">
        <f>IF(PL損益計算書・収益計画!G10="","",TEXT((PL損益計算書・収益計画!G10),"#,##0"))</f>
        <v>0</v>
      </c>
      <c r="D355" t="s">
        <v>446</v>
      </c>
      <c r="E355">
        <v>4</v>
      </c>
      <c r="F355">
        <v>9</v>
      </c>
      <c r="G355" s="411" t="s">
        <v>707</v>
      </c>
    </row>
    <row r="356" spans="1:7">
      <c r="A356" t="s">
        <v>1034</v>
      </c>
      <c r="B356" s="343" t="s">
        <v>1035</v>
      </c>
      <c r="C356" t="str">
        <f>IF(PL損益計算書・収益計画!G11="","",TEXT((PL損益計算書・収益計画!G11),"#,##0"))</f>
        <v/>
      </c>
      <c r="D356" t="s">
        <v>446</v>
      </c>
      <c r="E356">
        <v>4</v>
      </c>
      <c r="F356">
        <v>10</v>
      </c>
      <c r="G356" s="411" t="s">
        <v>707</v>
      </c>
    </row>
    <row r="357" spans="1:7">
      <c r="A357" t="s">
        <v>1036</v>
      </c>
      <c r="B357" s="343" t="s">
        <v>1037</v>
      </c>
      <c r="C357" t="str">
        <f>IF(PL損益計算書・収益計画!G12="","",TEXT((PL損益計算書・収益計画!G12),"#,##0"))</f>
        <v/>
      </c>
      <c r="D357" t="s">
        <v>446</v>
      </c>
      <c r="E357">
        <v>4</v>
      </c>
      <c r="F357">
        <v>11</v>
      </c>
      <c r="G357" s="411" t="s">
        <v>707</v>
      </c>
    </row>
    <row r="358" spans="1:7">
      <c r="A358" t="s">
        <v>1038</v>
      </c>
      <c r="B358" s="343" t="s">
        <v>436</v>
      </c>
      <c r="C358" t="s">
        <v>401</v>
      </c>
      <c r="D358" t="s">
        <v>402</v>
      </c>
      <c r="E358">
        <v>4</v>
      </c>
      <c r="F358">
        <v>12</v>
      </c>
      <c r="G358" s="411" t="s">
        <v>707</v>
      </c>
    </row>
    <row r="359" spans="1:7">
      <c r="A359" t="s">
        <v>1039</v>
      </c>
      <c r="B359" s="343" t="s">
        <v>436</v>
      </c>
      <c r="C359" t="s">
        <v>401</v>
      </c>
      <c r="D359" t="s">
        <v>402</v>
      </c>
      <c r="E359">
        <v>4</v>
      </c>
      <c r="F359">
        <v>13</v>
      </c>
      <c r="G359" s="411" t="s">
        <v>707</v>
      </c>
    </row>
    <row r="360" spans="1:7">
      <c r="A360" t="s">
        <v>1040</v>
      </c>
      <c r="B360" s="343" t="s">
        <v>1041</v>
      </c>
      <c r="C360" t="str">
        <f>IF(PL損益計算書・収益計画!G15="","",TEXT((PL損益計算書・収益計画!G15),"#,##0"))</f>
        <v>0</v>
      </c>
      <c r="D360" t="s">
        <v>446</v>
      </c>
      <c r="E360">
        <v>4</v>
      </c>
      <c r="F360">
        <v>14</v>
      </c>
      <c r="G360" s="411" t="s">
        <v>707</v>
      </c>
    </row>
    <row r="361" spans="1:7">
      <c r="A361" t="s">
        <v>1042</v>
      </c>
      <c r="B361" s="343" t="s">
        <v>436</v>
      </c>
      <c r="C361" t="s">
        <v>401</v>
      </c>
      <c r="D361" t="s">
        <v>402</v>
      </c>
      <c r="E361">
        <v>4</v>
      </c>
      <c r="F361">
        <v>15</v>
      </c>
      <c r="G361" s="411" t="s">
        <v>707</v>
      </c>
    </row>
    <row r="362" spans="1:7">
      <c r="A362" t="s">
        <v>1043</v>
      </c>
      <c r="B362" s="343" t="s">
        <v>1044</v>
      </c>
      <c r="C362" t="str">
        <f>IF(PL損益計算書・収益計画!G17="","",TEXT((PL損益計算書・収益計画!G17),"#,##0"))</f>
        <v>0</v>
      </c>
      <c r="D362" t="s">
        <v>446</v>
      </c>
      <c r="E362">
        <v>4</v>
      </c>
      <c r="F362">
        <v>16</v>
      </c>
      <c r="G362" s="411" t="s">
        <v>707</v>
      </c>
    </row>
    <row r="363" spans="1:7">
      <c r="A363" t="s">
        <v>1045</v>
      </c>
      <c r="B363" s="343" t="s">
        <v>1046</v>
      </c>
      <c r="C363" t="str">
        <f>IF(PL損益計算書・収益計画!G18="","",TEXT((PL損益計算書・収益計画!G18),"#,##0"))</f>
        <v/>
      </c>
      <c r="D363" t="s">
        <v>446</v>
      </c>
      <c r="E363">
        <v>4</v>
      </c>
      <c r="F363">
        <v>17</v>
      </c>
      <c r="G363" s="411" t="s">
        <v>707</v>
      </c>
    </row>
    <row r="364" spans="1:7">
      <c r="A364" t="s">
        <v>1047</v>
      </c>
      <c r="B364" s="343" t="s">
        <v>1033</v>
      </c>
      <c r="C364" t="str">
        <f>IF(PL損益計算書・収益計画!G19="","",TEXT((PL損益計算書・収益計画!G19),"#,##0"))</f>
        <v>0</v>
      </c>
      <c r="D364" t="s">
        <v>446</v>
      </c>
      <c r="E364">
        <v>4</v>
      </c>
      <c r="F364">
        <v>18</v>
      </c>
      <c r="G364" s="411" t="s">
        <v>707</v>
      </c>
    </row>
    <row r="365" spans="1:7">
      <c r="A365" t="s">
        <v>1048</v>
      </c>
      <c r="B365" s="343" t="s">
        <v>1049</v>
      </c>
      <c r="C365" t="str">
        <f>IF(PL損益計算書・収益計画!G20="","",TEXT((PL損益計算書・収益計画!G20),"#,##0"))</f>
        <v/>
      </c>
      <c r="D365" t="s">
        <v>446</v>
      </c>
      <c r="E365">
        <v>4</v>
      </c>
      <c r="F365">
        <v>19</v>
      </c>
      <c r="G365" s="411" t="s">
        <v>707</v>
      </c>
    </row>
    <row r="366" spans="1:7">
      <c r="A366" t="s">
        <v>1050</v>
      </c>
      <c r="B366" s="343" t="s">
        <v>1051</v>
      </c>
      <c r="C366" t="str">
        <f>IF(PL損益計算書・収益計画!G21="","",TEXT((PL損益計算書・収益計画!G21),"#,##0"))</f>
        <v>*</v>
      </c>
      <c r="D366" t="s">
        <v>446</v>
      </c>
      <c r="E366">
        <v>4</v>
      </c>
      <c r="F366">
        <v>20</v>
      </c>
      <c r="G366" s="411" t="s">
        <v>707</v>
      </c>
    </row>
    <row r="367" spans="1:7">
      <c r="A367" t="s">
        <v>1052</v>
      </c>
      <c r="B367" s="343" t="s">
        <v>1053</v>
      </c>
      <c r="C367" t="str">
        <f>IF(PL損益計算書・収益計画!G22="","",TEXT((PL損益計算書・収益計画!G22),"#,##0"))</f>
        <v/>
      </c>
      <c r="D367" t="s">
        <v>446</v>
      </c>
      <c r="E367">
        <v>4</v>
      </c>
      <c r="F367">
        <v>21</v>
      </c>
      <c r="G367" s="411" t="s">
        <v>707</v>
      </c>
    </row>
    <row r="368" spans="1:7">
      <c r="A368" t="s">
        <v>1054</v>
      </c>
      <c r="B368" s="343" t="s">
        <v>1037</v>
      </c>
      <c r="C368" t="str">
        <f>IF(PL損益計算書・収益計画!G23="","",TEXT((PL損益計算書・収益計画!G23),"#,##0"))</f>
        <v/>
      </c>
      <c r="D368" t="s">
        <v>446</v>
      </c>
      <c r="E368">
        <v>4</v>
      </c>
      <c r="F368">
        <v>22</v>
      </c>
      <c r="G368" s="411" t="s">
        <v>707</v>
      </c>
    </row>
    <row r="369" spans="1:7">
      <c r="A369" t="s">
        <v>1055</v>
      </c>
      <c r="B369" s="343" t="s">
        <v>436</v>
      </c>
      <c r="C369" t="s">
        <v>401</v>
      </c>
      <c r="D369" t="s">
        <v>402</v>
      </c>
      <c r="E369">
        <v>4</v>
      </c>
      <c r="F369">
        <v>23</v>
      </c>
      <c r="G369" s="411" t="s">
        <v>707</v>
      </c>
    </row>
    <row r="370" spans="1:7">
      <c r="A370" t="s">
        <v>1056</v>
      </c>
      <c r="B370" s="343" t="s">
        <v>436</v>
      </c>
      <c r="C370" t="s">
        <v>401</v>
      </c>
      <c r="D370" t="s">
        <v>402</v>
      </c>
      <c r="E370">
        <v>4</v>
      </c>
      <c r="F370">
        <v>24</v>
      </c>
      <c r="G370" s="411" t="s">
        <v>707</v>
      </c>
    </row>
    <row r="371" spans="1:7">
      <c r="A371" t="s">
        <v>1057</v>
      </c>
      <c r="B371" s="343" t="s">
        <v>1058</v>
      </c>
      <c r="C371" t="str">
        <f>IF(PL損益計算書・収益計画!G26="","",TEXT((PL損益計算書・収益計画!G26),"#,##0"))</f>
        <v>0</v>
      </c>
      <c r="D371" t="s">
        <v>446</v>
      </c>
      <c r="E371">
        <v>4</v>
      </c>
      <c r="F371">
        <v>25</v>
      </c>
      <c r="G371" s="411" t="s">
        <v>707</v>
      </c>
    </row>
    <row r="372" spans="1:7">
      <c r="A372" t="s">
        <v>1059</v>
      </c>
      <c r="B372" s="343" t="s">
        <v>1060</v>
      </c>
      <c r="C372" t="str">
        <f>IF(PL損益計算書・収益計画!G27="","",TEXT((PL損益計算書・収益計画!G27),"#,##0"))</f>
        <v>0</v>
      </c>
      <c r="D372" t="s">
        <v>446</v>
      </c>
      <c r="E372">
        <v>4</v>
      </c>
      <c r="F372">
        <v>26</v>
      </c>
      <c r="G372" s="411" t="s">
        <v>707</v>
      </c>
    </row>
    <row r="373" spans="1:7">
      <c r="A373" t="s">
        <v>1061</v>
      </c>
      <c r="B373" s="343" t="s">
        <v>436</v>
      </c>
      <c r="C373" t="s">
        <v>401</v>
      </c>
      <c r="D373" t="s">
        <v>402</v>
      </c>
      <c r="E373">
        <v>4</v>
      </c>
      <c r="F373">
        <v>27</v>
      </c>
      <c r="G373" s="411" t="s">
        <v>707</v>
      </c>
    </row>
    <row r="374" spans="1:7">
      <c r="A374" t="s">
        <v>1062</v>
      </c>
      <c r="B374" s="343" t="s">
        <v>1063</v>
      </c>
      <c r="C374" t="str">
        <f>IF(PL損益計算書・収益計画!G29="","",TEXT((PL損益計算書・収益計画!G29),"#,##0"))</f>
        <v/>
      </c>
      <c r="D374" t="s">
        <v>446</v>
      </c>
      <c r="E374">
        <v>4</v>
      </c>
      <c r="F374">
        <v>28</v>
      </c>
      <c r="G374" s="411" t="s">
        <v>707</v>
      </c>
    </row>
    <row r="375" spans="1:7">
      <c r="A375" t="s">
        <v>1064</v>
      </c>
      <c r="B375" s="343" t="s">
        <v>1065</v>
      </c>
      <c r="C375" t="str">
        <f>IF(PL損益計算書・収益計画!G30="","",TEXT((PL損益計算書・収益計画!G30),"#,##0"))</f>
        <v/>
      </c>
      <c r="D375" t="s">
        <v>446</v>
      </c>
      <c r="E375">
        <v>4</v>
      </c>
      <c r="F375">
        <v>29</v>
      </c>
      <c r="G375" s="411" t="s">
        <v>707</v>
      </c>
    </row>
    <row r="376" spans="1:7">
      <c r="A376" t="s">
        <v>1066</v>
      </c>
      <c r="B376" s="343" t="s">
        <v>1067</v>
      </c>
      <c r="C376" t="str">
        <f>IF(PL損益計算書・収益計画!G31="","",TEXT((PL損益計算書・収益計画!G31),"#,##0"))</f>
        <v>0</v>
      </c>
      <c r="D376" t="s">
        <v>446</v>
      </c>
      <c r="E376">
        <v>4</v>
      </c>
      <c r="F376">
        <v>30</v>
      </c>
      <c r="G376" s="411" t="s">
        <v>707</v>
      </c>
    </row>
    <row r="377" spans="1:7">
      <c r="A377" t="s">
        <v>1068</v>
      </c>
      <c r="B377" s="343" t="s">
        <v>1069</v>
      </c>
      <c r="C377" t="str">
        <f>IF(PL損益計算書・収益計画!G32="","",TEXT((PL損益計算書・収益計画!G32),"#,##0"))</f>
        <v/>
      </c>
      <c r="D377" t="s">
        <v>446</v>
      </c>
      <c r="E377">
        <v>4</v>
      </c>
      <c r="F377">
        <v>31</v>
      </c>
      <c r="G377" s="411" t="s">
        <v>707</v>
      </c>
    </row>
    <row r="378" spans="1:7">
      <c r="A378" t="s">
        <v>1070</v>
      </c>
      <c r="B378" s="343" t="s">
        <v>1071</v>
      </c>
      <c r="C378" t="str">
        <f>IF(PL損益計算書・収益計画!G33="","",TEXT((PL損益計算書・収益計画!G33),"#,##0"))</f>
        <v/>
      </c>
      <c r="D378" t="s">
        <v>446</v>
      </c>
      <c r="E378">
        <v>4</v>
      </c>
      <c r="F378">
        <v>32</v>
      </c>
      <c r="G378" s="411" t="s">
        <v>707</v>
      </c>
    </row>
    <row r="379" spans="1:7">
      <c r="A379" t="s">
        <v>1072</v>
      </c>
      <c r="B379" s="343" t="s">
        <v>1073</v>
      </c>
      <c r="C379" t="str">
        <f>IF(PL損益計算書・収益計画!G34="","",TEXT((PL損益計算書・収益計画!G34),"#,##0"))</f>
        <v>0</v>
      </c>
      <c r="D379" t="s">
        <v>446</v>
      </c>
      <c r="E379">
        <v>4</v>
      </c>
      <c r="F379">
        <v>33</v>
      </c>
      <c r="G379" s="411" t="s">
        <v>707</v>
      </c>
    </row>
    <row r="380" spans="1:7">
      <c r="A380" t="s">
        <v>1074</v>
      </c>
      <c r="B380" s="343" t="s">
        <v>1075</v>
      </c>
      <c r="C380" t="str">
        <f>IF(PL損益計算書・収益計画!G35="","",TEXT((PL損益計算書・収益計画!G35),"#,##0"))</f>
        <v/>
      </c>
      <c r="D380" t="s">
        <v>446</v>
      </c>
      <c r="E380">
        <v>4</v>
      </c>
      <c r="F380">
        <v>34</v>
      </c>
      <c r="G380" s="411" t="s">
        <v>707</v>
      </c>
    </row>
    <row r="381" spans="1:7">
      <c r="A381" t="s">
        <v>1076</v>
      </c>
      <c r="B381" s="343" t="s">
        <v>1077</v>
      </c>
      <c r="C381" t="str">
        <f>IF(PL損益計算書・収益計画!G36="","",TEXT((PL損益計算書・収益計画!G36),"#,##0"))</f>
        <v>0</v>
      </c>
      <c r="D381" t="s">
        <v>446</v>
      </c>
      <c r="E381">
        <v>4</v>
      </c>
      <c r="F381">
        <v>35</v>
      </c>
      <c r="G381" s="411" t="s">
        <v>707</v>
      </c>
    </row>
    <row r="382" spans="1:7">
      <c r="A382" t="s">
        <v>1078</v>
      </c>
      <c r="B382" s="343" t="s">
        <v>436</v>
      </c>
      <c r="C382" t="s">
        <v>401</v>
      </c>
      <c r="D382" t="s">
        <v>402</v>
      </c>
      <c r="E382">
        <v>4</v>
      </c>
      <c r="F382">
        <v>36</v>
      </c>
      <c r="G382" s="411" t="s">
        <v>707</v>
      </c>
    </row>
    <row r="383" spans="1:7">
      <c r="A383" t="s">
        <v>1079</v>
      </c>
      <c r="B383" s="343" t="s">
        <v>1058</v>
      </c>
      <c r="C383" t="str">
        <f>IF(PL損益計算書・収益計画!G38="","",TEXT((PL損益計算書・収益計画!G38),"#,##0"))</f>
        <v>0</v>
      </c>
      <c r="D383" t="s">
        <v>446</v>
      </c>
      <c r="E383">
        <v>4</v>
      </c>
      <c r="F383">
        <v>37</v>
      </c>
      <c r="G383" s="411" t="s">
        <v>707</v>
      </c>
    </row>
    <row r="384" spans="1:7">
      <c r="A384" t="s">
        <v>1080</v>
      </c>
      <c r="B384" s="343" t="s">
        <v>1081</v>
      </c>
      <c r="C384" t="str">
        <f>IF(PL損益計算書・収益計画!G39="","",TEXT((PL損益計算書・収益計画!G39),"#,##0"))</f>
        <v>0</v>
      </c>
      <c r="D384" t="s">
        <v>446</v>
      </c>
      <c r="E384">
        <v>4</v>
      </c>
      <c r="F384">
        <v>38</v>
      </c>
      <c r="G384" s="411" t="s">
        <v>707</v>
      </c>
    </row>
    <row r="385" spans="1:7">
      <c r="A385" t="s">
        <v>1082</v>
      </c>
      <c r="B385" s="343" t="s">
        <v>1083</v>
      </c>
      <c r="C385" t="str">
        <f>IF(PL損益計算書・収益計画!G40="","",TEXT((PL損益計算書・収益計画!G40),"#,##0"))</f>
        <v>0</v>
      </c>
      <c r="D385" t="s">
        <v>446</v>
      </c>
      <c r="E385">
        <v>4</v>
      </c>
      <c r="F385">
        <v>39</v>
      </c>
      <c r="G385" s="411" t="s">
        <v>707</v>
      </c>
    </row>
    <row r="386" spans="1:7">
      <c r="A386" t="s">
        <v>1084</v>
      </c>
      <c r="B386" s="343" t="s">
        <v>1085</v>
      </c>
      <c r="C386" t="str">
        <f>IF(PL損益計算書・収益計画!G41="","",TEXT((PL損益計算書・収益計画!G41),"#,##0"))</f>
        <v>0</v>
      </c>
      <c r="D386" t="s">
        <v>446</v>
      </c>
      <c r="E386">
        <v>4</v>
      </c>
      <c r="F386">
        <v>40</v>
      </c>
      <c r="G386" s="411" t="s">
        <v>707</v>
      </c>
    </row>
    <row r="387" spans="1:7">
      <c r="A387" t="s">
        <v>1086</v>
      </c>
      <c r="B387" s="343" t="s">
        <v>436</v>
      </c>
      <c r="C387" t="s">
        <v>401</v>
      </c>
      <c r="D387" t="s">
        <v>402</v>
      </c>
      <c r="E387">
        <v>4</v>
      </c>
      <c r="F387">
        <v>41</v>
      </c>
      <c r="G387" s="411" t="s">
        <v>707</v>
      </c>
    </row>
    <row r="388" spans="1:7">
      <c r="A388" t="s">
        <v>1087</v>
      </c>
      <c r="B388" s="343" t="s">
        <v>1088</v>
      </c>
      <c r="C388" t="str">
        <f>IF(PL損益計算書・収益計画!G43="","",TEXT((PL損益計算書・収益計画!G43),"#,##0"))</f>
        <v>0</v>
      </c>
      <c r="D388" t="s">
        <v>446</v>
      </c>
      <c r="E388">
        <v>4</v>
      </c>
      <c r="F388">
        <v>42</v>
      </c>
      <c r="G388" s="411" t="s">
        <v>707</v>
      </c>
    </row>
    <row r="389" spans="1:7">
      <c r="A389" t="s">
        <v>1089</v>
      </c>
      <c r="B389" s="343" t="s">
        <v>436</v>
      </c>
      <c r="C389" t="s">
        <v>401</v>
      </c>
      <c r="D389" t="s">
        <v>402</v>
      </c>
      <c r="E389">
        <v>4</v>
      </c>
      <c r="F389">
        <v>43</v>
      </c>
      <c r="G389" s="411" t="s">
        <v>707</v>
      </c>
    </row>
    <row r="390" spans="1:7">
      <c r="A390" t="s">
        <v>1090</v>
      </c>
      <c r="B390" s="343" t="s">
        <v>436</v>
      </c>
      <c r="C390" t="s">
        <v>401</v>
      </c>
      <c r="D390" t="s">
        <v>402</v>
      </c>
      <c r="E390">
        <v>4</v>
      </c>
      <c r="F390">
        <v>44</v>
      </c>
      <c r="G390" s="411" t="s">
        <v>707</v>
      </c>
    </row>
    <row r="391" spans="1:7">
      <c r="A391" t="s">
        <v>1091</v>
      </c>
      <c r="B391" s="343" t="s">
        <v>1092</v>
      </c>
      <c r="C391" t="str">
        <f>IF(PL損益計算書・収益計画!G46="","",TEXT((PL損益計算書・収益計画!G46),"0"))</f>
        <v/>
      </c>
      <c r="D391" t="s">
        <v>446</v>
      </c>
      <c r="E391">
        <v>4</v>
      </c>
      <c r="F391">
        <v>45</v>
      </c>
      <c r="G391" s="411" t="s">
        <v>707</v>
      </c>
    </row>
    <row r="392" spans="1:7">
      <c r="A392" t="s">
        <v>1093</v>
      </c>
      <c r="B392" s="343" t="s">
        <v>1094</v>
      </c>
      <c r="C392" t="str">
        <f>IF(PL損益計算書・収益計画!G47="","",TEXT((PL損益計算書・収益計画!G47),"#,##0"))</f>
        <v/>
      </c>
      <c r="D392" t="s">
        <v>446</v>
      </c>
      <c r="E392">
        <v>4</v>
      </c>
      <c r="F392">
        <v>46</v>
      </c>
      <c r="G392" s="411" t="s">
        <v>707</v>
      </c>
    </row>
    <row r="393" spans="1:7">
      <c r="A393" t="s">
        <v>1095</v>
      </c>
      <c r="B393" s="343" t="s">
        <v>1096</v>
      </c>
      <c r="C393" t="str">
        <f>IF(PL損益計算書・収益計画!G48="","",TEXT((PL損益計算書・収益計画!G48),"#,##0"))</f>
        <v/>
      </c>
      <c r="D393" t="s">
        <v>446</v>
      </c>
      <c r="E393">
        <v>4</v>
      </c>
      <c r="F393">
        <v>47</v>
      </c>
      <c r="G393" s="411" t="s">
        <v>707</v>
      </c>
    </row>
    <row r="394" spans="1:7">
      <c r="A394" t="s">
        <v>1097</v>
      </c>
      <c r="B394" s="343" t="s">
        <v>1098</v>
      </c>
      <c r="C394" t="str">
        <f>IF(PL損益計算書・収益計画!G49="","",TEXT((PL損益計算書・収益計画!G49),"0.00"))</f>
        <v/>
      </c>
      <c r="D394" t="s">
        <v>446</v>
      </c>
      <c r="E394">
        <v>4</v>
      </c>
      <c r="F394">
        <v>48</v>
      </c>
      <c r="G394" s="411" t="s">
        <v>707</v>
      </c>
    </row>
    <row r="395" spans="1:7">
      <c r="A395" t="s">
        <v>1099</v>
      </c>
      <c r="B395" s="343" t="s">
        <v>1100</v>
      </c>
      <c r="C395" t="str">
        <f>IF(PL損益計算書・収益計画!G50="","",TEXT((PL損益計算書・収益計画!G50),"0"))</f>
        <v/>
      </c>
      <c r="D395" t="s">
        <v>446</v>
      </c>
      <c r="E395">
        <v>4</v>
      </c>
      <c r="F395">
        <v>49</v>
      </c>
      <c r="G395" s="411" t="s">
        <v>707</v>
      </c>
    </row>
    <row r="396" spans="1:7">
      <c r="A396" t="s">
        <v>1101</v>
      </c>
      <c r="B396" s="343" t="s">
        <v>1102</v>
      </c>
      <c r="C396" t="str">
        <f>IF(PL損益計算書・収益計画!G51="","",TEXT((PL損益計算書・収益計画!G51),"#,##0"))</f>
        <v/>
      </c>
      <c r="D396" t="s">
        <v>446</v>
      </c>
      <c r="E396">
        <v>4</v>
      </c>
      <c r="F396">
        <v>50</v>
      </c>
      <c r="G396" s="411" t="s">
        <v>707</v>
      </c>
    </row>
    <row r="397" spans="1:7">
      <c r="A397" t="s">
        <v>1103</v>
      </c>
      <c r="B397" s="343" t="s">
        <v>436</v>
      </c>
      <c r="C397" t="s">
        <v>401</v>
      </c>
      <c r="D397" t="s">
        <v>402</v>
      </c>
      <c r="E397">
        <v>4</v>
      </c>
      <c r="F397">
        <v>51</v>
      </c>
      <c r="G397" s="411" t="s">
        <v>707</v>
      </c>
    </row>
    <row r="398" spans="1:7">
      <c r="A398" t="s">
        <v>1104</v>
      </c>
      <c r="B398" s="343" t="s">
        <v>1105</v>
      </c>
      <c r="C398" t="str">
        <f>IF(PL損益計算書・収益計画!G53="","",TEXT((PL損益計算書・収益計画!G53),"#,##0"))</f>
        <v/>
      </c>
      <c r="D398" t="s">
        <v>446</v>
      </c>
      <c r="E398">
        <v>4</v>
      </c>
      <c r="F398">
        <v>52</v>
      </c>
      <c r="G398" s="411" t="s">
        <v>707</v>
      </c>
    </row>
    <row r="399" spans="1:7">
      <c r="A399" t="s">
        <v>1106</v>
      </c>
      <c r="B399" s="343" t="s">
        <v>436</v>
      </c>
      <c r="C399" t="s">
        <v>401</v>
      </c>
      <c r="D399" t="s">
        <v>402</v>
      </c>
      <c r="E399">
        <v>4</v>
      </c>
      <c r="F399">
        <v>53</v>
      </c>
      <c r="G399" s="411" t="s">
        <v>707</v>
      </c>
    </row>
    <row r="400" spans="1:7">
      <c r="A400" t="s">
        <v>1107</v>
      </c>
      <c r="B400" s="343" t="s">
        <v>436</v>
      </c>
      <c r="C400" t="s">
        <v>401</v>
      </c>
      <c r="D400" t="s">
        <v>402</v>
      </c>
      <c r="E400">
        <v>4</v>
      </c>
      <c r="F400">
        <v>54</v>
      </c>
      <c r="G400" s="411" t="s">
        <v>707</v>
      </c>
    </row>
    <row r="401" spans="1:7">
      <c r="A401" t="s">
        <v>1108</v>
      </c>
      <c r="B401" s="343" t="s">
        <v>1109</v>
      </c>
      <c r="C401" t="str">
        <f>IF(PL損益計算書・収益計画!G56="","",TEXT((PL損益計算書・収益計画!G56),"#,##0"))</f>
        <v/>
      </c>
      <c r="D401" t="s">
        <v>446</v>
      </c>
      <c r="E401">
        <v>4</v>
      </c>
      <c r="F401">
        <v>55</v>
      </c>
      <c r="G401" s="411" t="s">
        <v>707</v>
      </c>
    </row>
    <row r="402" spans="1:7">
      <c r="A402" t="s">
        <v>1110</v>
      </c>
      <c r="B402" s="343" t="s">
        <v>1111</v>
      </c>
      <c r="C402" t="str">
        <f>IF(PL損益計算書・収益計画!G57="","",TEXT((PL損益計算書・収益計画!G57),"#,##0"))</f>
        <v/>
      </c>
      <c r="D402" t="s">
        <v>446</v>
      </c>
      <c r="E402">
        <v>4</v>
      </c>
      <c r="F402">
        <v>56</v>
      </c>
      <c r="G402" s="411" t="s">
        <v>707</v>
      </c>
    </row>
    <row r="403" spans="1:7">
      <c r="A403" t="s">
        <v>1112</v>
      </c>
      <c r="B403" s="343" t="s">
        <v>1113</v>
      </c>
      <c r="C403" t="str">
        <f>IF(PL損益計算書・収益計画!G58="","",TEXT((PL損益計算書・収益計画!G58),"#,##0"))</f>
        <v/>
      </c>
      <c r="D403" t="s">
        <v>446</v>
      </c>
      <c r="E403">
        <v>4</v>
      </c>
      <c r="F403">
        <v>57</v>
      </c>
      <c r="G403" s="411" t="s">
        <v>707</v>
      </c>
    </row>
    <row r="404" spans="1:7">
      <c r="A404" t="s">
        <v>1114</v>
      </c>
      <c r="B404" s="343" t="s">
        <v>1115</v>
      </c>
      <c r="C404" t="str">
        <f>IF(PL損益計算書・収益計画!G59="","",TEXT((PL損益計算書・収益計画!G59),"#,##0"))</f>
        <v/>
      </c>
      <c r="D404" t="s">
        <v>446</v>
      </c>
      <c r="E404">
        <v>4</v>
      </c>
      <c r="F404">
        <v>58</v>
      </c>
      <c r="G404" s="411" t="s">
        <v>707</v>
      </c>
    </row>
    <row r="405" spans="1:7">
      <c r="A405" t="s">
        <v>1116</v>
      </c>
      <c r="B405" s="343" t="s">
        <v>1117</v>
      </c>
      <c r="C405" t="str">
        <f>IF(PL損益計算書・収益計画!G60="","",TEXT((PL損益計算書・収益計画!G60),"#,##0"))</f>
        <v/>
      </c>
      <c r="D405" t="s">
        <v>446</v>
      </c>
      <c r="E405">
        <v>4</v>
      </c>
      <c r="F405">
        <v>59</v>
      </c>
      <c r="G405" s="411" t="s">
        <v>707</v>
      </c>
    </row>
    <row r="406" spans="1:7">
      <c r="A406" t="s">
        <v>1118</v>
      </c>
      <c r="B406" s="343" t="s">
        <v>212</v>
      </c>
      <c r="C406" t="s">
        <v>401</v>
      </c>
      <c r="D406" t="s">
        <v>402</v>
      </c>
      <c r="E406">
        <v>5</v>
      </c>
      <c r="F406">
        <v>1</v>
      </c>
      <c r="G406" s="411" t="s">
        <v>707</v>
      </c>
    </row>
    <row r="407" spans="1:7">
      <c r="A407" t="s">
        <v>1119</v>
      </c>
      <c r="B407" s="343" t="s">
        <v>1120</v>
      </c>
      <c r="C407" t="str">
        <f>IF(PL損益計算書・収益計画!H3="","",TEXT(PL損益計算書・収益計画!H3,"yyyy年mm月"))</f>
        <v/>
      </c>
      <c r="D407" t="s">
        <v>446</v>
      </c>
      <c r="E407">
        <v>5</v>
      </c>
      <c r="F407">
        <v>2</v>
      </c>
      <c r="G407" s="411" t="s">
        <v>707</v>
      </c>
    </row>
    <row r="408" spans="1:7">
      <c r="A408" t="s">
        <v>1121</v>
      </c>
      <c r="B408" s="343" t="s">
        <v>436</v>
      </c>
      <c r="C408" t="s">
        <v>401</v>
      </c>
      <c r="D408" t="s">
        <v>402</v>
      </c>
      <c r="E408">
        <v>5</v>
      </c>
      <c r="F408">
        <v>3</v>
      </c>
      <c r="G408" s="411" t="s">
        <v>707</v>
      </c>
    </row>
    <row r="409" spans="1:7">
      <c r="A409" t="s">
        <v>1122</v>
      </c>
      <c r="B409" s="343" t="s">
        <v>1123</v>
      </c>
      <c r="C409" t="str">
        <f>IF(PL損益計算書・収益計画!H5="","",TEXT((PL損益計算書・収益計画!H5),"#,##0"))</f>
        <v>0</v>
      </c>
      <c r="D409" t="s">
        <v>446</v>
      </c>
      <c r="E409">
        <v>5</v>
      </c>
      <c r="F409">
        <v>4</v>
      </c>
      <c r="G409" s="411" t="s">
        <v>707</v>
      </c>
    </row>
    <row r="410" spans="1:7">
      <c r="A410" t="s">
        <v>1124</v>
      </c>
      <c r="B410" s="343" t="s">
        <v>1125</v>
      </c>
      <c r="C410" t="str">
        <f>IF(PL損益計算書・収益計画!H6="","",TEXT((PL損益計算書・収益計画!H6),"#,##0"))</f>
        <v/>
      </c>
      <c r="D410" t="s">
        <v>446</v>
      </c>
      <c r="E410">
        <v>5</v>
      </c>
      <c r="F410">
        <v>5</v>
      </c>
      <c r="G410" s="411" t="s">
        <v>707</v>
      </c>
    </row>
    <row r="411" spans="1:7">
      <c r="A411" t="s">
        <v>1126</v>
      </c>
      <c r="B411" s="343" t="s">
        <v>436</v>
      </c>
      <c r="C411" t="s">
        <v>401</v>
      </c>
      <c r="D411" t="s">
        <v>402</v>
      </c>
      <c r="E411">
        <v>5</v>
      </c>
      <c r="F411">
        <v>6</v>
      </c>
      <c r="G411" s="411" t="s">
        <v>707</v>
      </c>
    </row>
    <row r="412" spans="1:7">
      <c r="A412" t="s">
        <v>1127</v>
      </c>
      <c r="B412" s="343" t="s">
        <v>1128</v>
      </c>
      <c r="C412" t="str">
        <f>IF(PL損益計算書・収益計画!H8="","",TEXT((PL損益計算書・収益計画!H8),"#,##0"))</f>
        <v>0</v>
      </c>
      <c r="D412" t="s">
        <v>446</v>
      </c>
      <c r="E412">
        <v>5</v>
      </c>
      <c r="F412">
        <v>7</v>
      </c>
      <c r="G412" s="411" t="s">
        <v>707</v>
      </c>
    </row>
    <row r="413" spans="1:7">
      <c r="A413" t="s">
        <v>1129</v>
      </c>
      <c r="B413" s="343" t="s">
        <v>1130</v>
      </c>
      <c r="C413" t="str">
        <f>IF(PL損益計算書・収益計画!H9="","",TEXT((PL損益計算書・収益計画!H9),"#,##0"))</f>
        <v/>
      </c>
      <c r="D413" t="s">
        <v>446</v>
      </c>
      <c r="E413">
        <v>5</v>
      </c>
      <c r="F413">
        <v>8</v>
      </c>
      <c r="G413" s="411" t="s">
        <v>707</v>
      </c>
    </row>
    <row r="414" spans="1:7">
      <c r="A414" t="s">
        <v>1131</v>
      </c>
      <c r="B414" s="343" t="s">
        <v>1132</v>
      </c>
      <c r="C414" t="str">
        <f>IF(PL損益計算書・収益計画!H10="","",TEXT((PL損益計算書・収益計画!H10),"#,##0"))</f>
        <v>0</v>
      </c>
      <c r="D414" t="s">
        <v>446</v>
      </c>
      <c r="E414">
        <v>5</v>
      </c>
      <c r="F414">
        <v>9</v>
      </c>
      <c r="G414" s="411" t="s">
        <v>707</v>
      </c>
    </row>
    <row r="415" spans="1:7">
      <c r="A415" t="s">
        <v>1133</v>
      </c>
      <c r="B415" s="343" t="s">
        <v>1134</v>
      </c>
      <c r="C415" t="str">
        <f>IF(PL損益計算書・収益計画!H11="","",TEXT((PL損益計算書・収益計画!H11),"#,##0"))</f>
        <v/>
      </c>
      <c r="D415" t="s">
        <v>446</v>
      </c>
      <c r="E415">
        <v>5</v>
      </c>
      <c r="F415">
        <v>10</v>
      </c>
      <c r="G415" s="411" t="s">
        <v>707</v>
      </c>
    </row>
    <row r="416" spans="1:7">
      <c r="A416" t="s">
        <v>1135</v>
      </c>
      <c r="B416" s="343" t="s">
        <v>1136</v>
      </c>
      <c r="C416" t="str">
        <f>IF(PL損益計算書・収益計画!H12="","",TEXT((PL損益計算書・収益計画!H12),"#,##0"))</f>
        <v/>
      </c>
      <c r="D416" t="s">
        <v>446</v>
      </c>
      <c r="E416">
        <v>5</v>
      </c>
      <c r="F416">
        <v>11</v>
      </c>
      <c r="G416" s="411" t="s">
        <v>707</v>
      </c>
    </row>
    <row r="417" spans="1:7">
      <c r="A417" t="s">
        <v>1137</v>
      </c>
      <c r="B417" s="343" t="s">
        <v>436</v>
      </c>
      <c r="C417" t="s">
        <v>401</v>
      </c>
      <c r="D417" t="s">
        <v>402</v>
      </c>
      <c r="E417">
        <v>5</v>
      </c>
      <c r="F417">
        <v>12</v>
      </c>
      <c r="G417" s="411" t="s">
        <v>707</v>
      </c>
    </row>
    <row r="418" spans="1:7">
      <c r="A418" t="s">
        <v>1138</v>
      </c>
      <c r="B418" s="343" t="s">
        <v>436</v>
      </c>
      <c r="C418" t="s">
        <v>401</v>
      </c>
      <c r="D418" t="s">
        <v>402</v>
      </c>
      <c r="E418">
        <v>5</v>
      </c>
      <c r="F418">
        <v>13</v>
      </c>
      <c r="G418" s="411" t="s">
        <v>707</v>
      </c>
    </row>
    <row r="419" spans="1:7">
      <c r="A419" t="s">
        <v>1139</v>
      </c>
      <c r="B419" s="343" t="s">
        <v>1140</v>
      </c>
      <c r="C419" t="str">
        <f>IF(PL損益計算書・収益計画!H15="","",TEXT((PL損益計算書・収益計画!H15),"#,##0"))</f>
        <v>0</v>
      </c>
      <c r="D419" t="s">
        <v>446</v>
      </c>
      <c r="E419">
        <v>5</v>
      </c>
      <c r="F419">
        <v>14</v>
      </c>
      <c r="G419" s="411" t="s">
        <v>707</v>
      </c>
    </row>
    <row r="420" spans="1:7">
      <c r="A420" t="s">
        <v>1141</v>
      </c>
      <c r="B420" s="343" t="s">
        <v>436</v>
      </c>
      <c r="C420" t="s">
        <v>401</v>
      </c>
      <c r="D420" t="s">
        <v>402</v>
      </c>
      <c r="E420">
        <v>5</v>
      </c>
      <c r="F420">
        <v>15</v>
      </c>
      <c r="G420" s="411" t="s">
        <v>707</v>
      </c>
    </row>
    <row r="421" spans="1:7">
      <c r="A421" t="s">
        <v>1142</v>
      </c>
      <c r="B421" s="343" t="s">
        <v>1143</v>
      </c>
      <c r="C421" t="str">
        <f>IF(PL損益計算書・収益計画!H17="","",TEXT((PL損益計算書・収益計画!H17),"#,##0"))</f>
        <v>0</v>
      </c>
      <c r="D421" t="s">
        <v>446</v>
      </c>
      <c r="E421">
        <v>5</v>
      </c>
      <c r="F421">
        <v>16</v>
      </c>
      <c r="G421" s="411" t="s">
        <v>707</v>
      </c>
    </row>
    <row r="422" spans="1:7">
      <c r="A422" t="s">
        <v>1144</v>
      </c>
      <c r="B422" s="343" t="s">
        <v>1145</v>
      </c>
      <c r="C422" t="str">
        <f>IF(PL損益計算書・収益計画!H18="","",TEXT((PL損益計算書・収益計画!H18),"#,##0"))</f>
        <v/>
      </c>
      <c r="D422" t="s">
        <v>446</v>
      </c>
      <c r="E422">
        <v>5</v>
      </c>
      <c r="F422">
        <v>17</v>
      </c>
      <c r="G422" s="411" t="s">
        <v>707</v>
      </c>
    </row>
    <row r="423" spans="1:7">
      <c r="A423" t="s">
        <v>1146</v>
      </c>
      <c r="B423" s="343" t="s">
        <v>1132</v>
      </c>
      <c r="C423" t="str">
        <f>IF(PL損益計算書・収益計画!H19="","",TEXT((PL損益計算書・収益計画!H19),"#,##0"))</f>
        <v>0</v>
      </c>
      <c r="D423" t="s">
        <v>446</v>
      </c>
      <c r="E423">
        <v>5</v>
      </c>
      <c r="F423">
        <v>18</v>
      </c>
      <c r="G423" s="411" t="s">
        <v>707</v>
      </c>
    </row>
    <row r="424" spans="1:7">
      <c r="A424" t="s">
        <v>1147</v>
      </c>
      <c r="B424" s="343" t="s">
        <v>1148</v>
      </c>
      <c r="C424" t="str">
        <f>IF(PL損益計算書・収益計画!H20="","",TEXT((PL損益計算書・収益計画!H20),"#,##0"))</f>
        <v/>
      </c>
      <c r="D424" t="s">
        <v>446</v>
      </c>
      <c r="E424">
        <v>5</v>
      </c>
      <c r="F424">
        <v>19</v>
      </c>
      <c r="G424" s="411" t="s">
        <v>707</v>
      </c>
    </row>
    <row r="425" spans="1:7">
      <c r="A425" t="s">
        <v>1149</v>
      </c>
      <c r="B425" s="343" t="s">
        <v>436</v>
      </c>
      <c r="C425" t="s">
        <v>401</v>
      </c>
      <c r="D425" t="s">
        <v>402</v>
      </c>
      <c r="E425">
        <v>5</v>
      </c>
      <c r="F425">
        <v>20</v>
      </c>
      <c r="G425" s="411" t="s">
        <v>707</v>
      </c>
    </row>
    <row r="426" spans="1:7">
      <c r="A426" t="s">
        <v>1150</v>
      </c>
      <c r="B426" s="343" t="s">
        <v>1151</v>
      </c>
      <c r="C426" t="str">
        <f>IF(PL損益計算書・収益計画!H22="","",TEXT((PL損益計算書・収益計画!H22),"#,##0"))</f>
        <v/>
      </c>
      <c r="D426" t="s">
        <v>446</v>
      </c>
      <c r="E426">
        <v>5</v>
      </c>
      <c r="F426">
        <v>21</v>
      </c>
      <c r="G426" s="411" t="s">
        <v>707</v>
      </c>
    </row>
    <row r="427" spans="1:7">
      <c r="A427" t="s">
        <v>1152</v>
      </c>
      <c r="B427" s="343" t="s">
        <v>1136</v>
      </c>
      <c r="C427" t="str">
        <f>IF(PL損益計算書・収益計画!H23="","",TEXT((PL損益計算書・収益計画!H23),"#,##0"))</f>
        <v/>
      </c>
      <c r="D427" t="s">
        <v>446</v>
      </c>
      <c r="E427">
        <v>5</v>
      </c>
      <c r="F427">
        <v>22</v>
      </c>
      <c r="G427" s="411" t="s">
        <v>707</v>
      </c>
    </row>
    <row r="428" spans="1:7">
      <c r="A428" t="s">
        <v>1153</v>
      </c>
      <c r="B428" s="343" t="s">
        <v>436</v>
      </c>
      <c r="C428" t="s">
        <v>401</v>
      </c>
      <c r="D428" t="s">
        <v>402</v>
      </c>
      <c r="E428">
        <v>5</v>
      </c>
      <c r="F428">
        <v>23</v>
      </c>
      <c r="G428" s="411" t="s">
        <v>707</v>
      </c>
    </row>
    <row r="429" spans="1:7">
      <c r="A429" t="s">
        <v>1154</v>
      </c>
      <c r="B429" s="343" t="s">
        <v>436</v>
      </c>
      <c r="C429" t="s">
        <v>401</v>
      </c>
      <c r="D429" t="s">
        <v>402</v>
      </c>
      <c r="E429">
        <v>5</v>
      </c>
      <c r="F429">
        <v>24</v>
      </c>
      <c r="G429" s="411" t="s">
        <v>707</v>
      </c>
    </row>
    <row r="430" spans="1:7">
      <c r="A430" t="s">
        <v>1155</v>
      </c>
      <c r="B430" s="343" t="s">
        <v>1156</v>
      </c>
      <c r="C430" t="str">
        <f>IF(PL損益計算書・収益計画!H26="","",TEXT((PL損益計算書・収益計画!H26),"#,##0"))</f>
        <v>0</v>
      </c>
      <c r="D430" t="s">
        <v>446</v>
      </c>
      <c r="E430">
        <v>5</v>
      </c>
      <c r="F430">
        <v>25</v>
      </c>
      <c r="G430" s="411" t="s">
        <v>707</v>
      </c>
    </row>
    <row r="431" spans="1:7">
      <c r="A431" t="s">
        <v>1157</v>
      </c>
      <c r="B431" s="343" t="s">
        <v>1158</v>
      </c>
      <c r="C431" t="str">
        <f>IF(PL損益計算書・収益計画!H27="","",TEXT((PL損益計算書・収益計画!H27),"#,##0"))</f>
        <v>0</v>
      </c>
      <c r="D431" t="s">
        <v>446</v>
      </c>
      <c r="E431">
        <v>5</v>
      </c>
      <c r="F431">
        <v>26</v>
      </c>
      <c r="G431" s="411" t="s">
        <v>707</v>
      </c>
    </row>
    <row r="432" spans="1:7">
      <c r="A432" t="s">
        <v>1159</v>
      </c>
      <c r="B432" s="343" t="s">
        <v>436</v>
      </c>
      <c r="C432" t="s">
        <v>401</v>
      </c>
      <c r="D432" t="s">
        <v>402</v>
      </c>
      <c r="E432">
        <v>5</v>
      </c>
      <c r="F432">
        <v>27</v>
      </c>
      <c r="G432" s="411" t="s">
        <v>707</v>
      </c>
    </row>
    <row r="433" spans="1:7">
      <c r="A433" t="s">
        <v>1160</v>
      </c>
      <c r="B433" s="343" t="s">
        <v>1161</v>
      </c>
      <c r="C433" t="str">
        <f>IF(PL損益計算書・収益計画!H29="","",TEXT((PL損益計算書・収益計画!H29),"#,##0"))</f>
        <v/>
      </c>
      <c r="D433" t="s">
        <v>446</v>
      </c>
      <c r="E433">
        <v>5</v>
      </c>
      <c r="F433">
        <v>28</v>
      </c>
      <c r="G433" s="411" t="s">
        <v>707</v>
      </c>
    </row>
    <row r="434" spans="1:7">
      <c r="A434" t="s">
        <v>1162</v>
      </c>
      <c r="B434" s="343" t="s">
        <v>1163</v>
      </c>
      <c r="C434" t="str">
        <f>IF(PL損益計算書・収益計画!H30="","",TEXT((PL損益計算書・収益計画!H30),"#,##0"))</f>
        <v/>
      </c>
      <c r="D434" t="s">
        <v>446</v>
      </c>
      <c r="E434">
        <v>5</v>
      </c>
      <c r="F434">
        <v>29</v>
      </c>
      <c r="G434" s="411" t="s">
        <v>707</v>
      </c>
    </row>
    <row r="435" spans="1:7">
      <c r="A435" t="s">
        <v>1164</v>
      </c>
      <c r="B435" s="343" t="s">
        <v>1165</v>
      </c>
      <c r="C435" t="str">
        <f>IF(PL損益計算書・収益計画!H31="","",TEXT((PL損益計算書・収益計画!H31),"#,##0"))</f>
        <v>0</v>
      </c>
      <c r="D435" t="s">
        <v>446</v>
      </c>
      <c r="E435">
        <v>5</v>
      </c>
      <c r="F435">
        <v>30</v>
      </c>
      <c r="G435" s="411" t="s">
        <v>707</v>
      </c>
    </row>
    <row r="436" spans="1:7">
      <c r="A436" t="s">
        <v>1166</v>
      </c>
      <c r="B436" s="343" t="s">
        <v>436</v>
      </c>
      <c r="C436" t="s">
        <v>401</v>
      </c>
      <c r="D436" t="s">
        <v>402</v>
      </c>
      <c r="E436">
        <v>5</v>
      </c>
      <c r="F436">
        <v>31</v>
      </c>
      <c r="G436" s="411" t="s">
        <v>707</v>
      </c>
    </row>
    <row r="437" spans="1:7">
      <c r="A437" t="s">
        <v>1167</v>
      </c>
      <c r="B437" s="343" t="s">
        <v>436</v>
      </c>
      <c r="C437" t="s">
        <v>401</v>
      </c>
      <c r="D437" t="s">
        <v>402</v>
      </c>
      <c r="E437">
        <v>5</v>
      </c>
      <c r="F437">
        <v>32</v>
      </c>
      <c r="G437" s="411" t="s">
        <v>707</v>
      </c>
    </row>
    <row r="438" spans="1:7">
      <c r="A438" t="s">
        <v>1168</v>
      </c>
      <c r="B438" s="343" t="s">
        <v>436</v>
      </c>
      <c r="C438" t="s">
        <v>401</v>
      </c>
      <c r="D438" t="s">
        <v>402</v>
      </c>
      <c r="E438">
        <v>5</v>
      </c>
      <c r="F438">
        <v>33</v>
      </c>
      <c r="G438" s="411" t="s">
        <v>707</v>
      </c>
    </row>
    <row r="439" spans="1:7">
      <c r="A439" t="s">
        <v>1169</v>
      </c>
      <c r="B439" s="343" t="s">
        <v>436</v>
      </c>
      <c r="C439" t="s">
        <v>401</v>
      </c>
      <c r="D439" t="s">
        <v>402</v>
      </c>
      <c r="E439">
        <v>5</v>
      </c>
      <c r="F439">
        <v>34</v>
      </c>
      <c r="G439" s="411" t="s">
        <v>707</v>
      </c>
    </row>
    <row r="440" spans="1:7">
      <c r="A440" t="s">
        <v>1170</v>
      </c>
      <c r="B440" s="343" t="s">
        <v>436</v>
      </c>
      <c r="C440" t="s">
        <v>401</v>
      </c>
      <c r="D440" t="s">
        <v>402</v>
      </c>
      <c r="E440">
        <v>5</v>
      </c>
      <c r="F440">
        <v>35</v>
      </c>
      <c r="G440" s="411" t="s">
        <v>707</v>
      </c>
    </row>
    <row r="441" spans="1:7">
      <c r="A441" t="s">
        <v>1171</v>
      </c>
      <c r="B441" s="343" t="s">
        <v>436</v>
      </c>
      <c r="C441" t="s">
        <v>401</v>
      </c>
      <c r="D441" t="s">
        <v>402</v>
      </c>
      <c r="E441">
        <v>5</v>
      </c>
      <c r="F441">
        <v>36</v>
      </c>
      <c r="G441" s="411" t="s">
        <v>707</v>
      </c>
    </row>
    <row r="442" spans="1:7">
      <c r="A442" t="s">
        <v>1172</v>
      </c>
      <c r="B442" s="343" t="s">
        <v>1156</v>
      </c>
      <c r="C442" t="str">
        <f>IF(PL損益計算書・収益計画!H38="","",TEXT((PL損益計算書・収益計画!H38),"#,##0"))</f>
        <v>0</v>
      </c>
      <c r="D442" t="s">
        <v>446</v>
      </c>
      <c r="E442">
        <v>5</v>
      </c>
      <c r="F442">
        <v>37</v>
      </c>
      <c r="G442" s="411" t="s">
        <v>707</v>
      </c>
    </row>
    <row r="443" spans="1:7">
      <c r="A443" t="s">
        <v>1173</v>
      </c>
      <c r="B443" s="343" t="s">
        <v>1174</v>
      </c>
      <c r="C443" t="str">
        <f>IF(PL損益計算書・収益計画!H39="","",TEXT((PL損益計算書・収益計画!H39),"#,##0"))</f>
        <v>0</v>
      </c>
      <c r="D443" t="s">
        <v>446</v>
      </c>
      <c r="E443">
        <v>5</v>
      </c>
      <c r="F443">
        <v>38</v>
      </c>
      <c r="G443" s="411" t="s">
        <v>707</v>
      </c>
    </row>
    <row r="444" spans="1:7">
      <c r="A444" t="s">
        <v>1175</v>
      </c>
      <c r="B444" s="343" t="s">
        <v>1176</v>
      </c>
      <c r="C444" t="str">
        <f>IF(PL損益計算書・収益計画!H40="","",TEXT((PL損益計算書・収益計画!H40),"#,##0"))</f>
        <v>0</v>
      </c>
      <c r="D444" t="s">
        <v>446</v>
      </c>
      <c r="E444">
        <v>5</v>
      </c>
      <c r="F444">
        <v>39</v>
      </c>
      <c r="G444" s="411" t="s">
        <v>707</v>
      </c>
    </row>
    <row r="445" spans="1:7">
      <c r="A445" t="s">
        <v>1177</v>
      </c>
      <c r="B445" s="343" t="s">
        <v>1178</v>
      </c>
      <c r="C445" t="str">
        <f>IF(PL損益計算書・収益計画!H41="","",TEXT((PL損益計算書・収益計画!H41),"#,##0"))</f>
        <v>0</v>
      </c>
      <c r="D445" t="s">
        <v>446</v>
      </c>
      <c r="E445">
        <v>5</v>
      </c>
      <c r="F445">
        <v>40</v>
      </c>
      <c r="G445" s="411" t="s">
        <v>707</v>
      </c>
    </row>
    <row r="446" spans="1:7">
      <c r="A446" t="s">
        <v>1179</v>
      </c>
      <c r="B446" s="343" t="s">
        <v>436</v>
      </c>
      <c r="C446" t="s">
        <v>401</v>
      </c>
      <c r="D446" t="s">
        <v>402</v>
      </c>
      <c r="E446">
        <v>5</v>
      </c>
      <c r="F446">
        <v>41</v>
      </c>
      <c r="G446" s="411" t="s">
        <v>707</v>
      </c>
    </row>
    <row r="447" spans="1:7">
      <c r="A447" t="s">
        <v>1180</v>
      </c>
      <c r="B447" s="343" t="s">
        <v>1181</v>
      </c>
      <c r="C447" t="str">
        <f>IF(PL損益計算書・収益計画!H43="","",TEXT((PL損益計算書・収益計画!H43),"#,##0"))</f>
        <v>0</v>
      </c>
      <c r="D447" t="s">
        <v>446</v>
      </c>
      <c r="E447">
        <v>5</v>
      </c>
      <c r="F447">
        <v>42</v>
      </c>
      <c r="G447" s="411" t="s">
        <v>707</v>
      </c>
    </row>
    <row r="448" spans="1:7">
      <c r="A448" t="s">
        <v>1182</v>
      </c>
      <c r="B448" s="343" t="s">
        <v>436</v>
      </c>
      <c r="C448" t="s">
        <v>401</v>
      </c>
      <c r="D448" t="s">
        <v>402</v>
      </c>
      <c r="E448">
        <v>5</v>
      </c>
      <c r="F448">
        <v>43</v>
      </c>
      <c r="G448" s="411" t="s">
        <v>707</v>
      </c>
    </row>
    <row r="449" spans="1:7">
      <c r="A449" t="s">
        <v>1183</v>
      </c>
      <c r="B449" s="343" t="s">
        <v>436</v>
      </c>
      <c r="C449" t="s">
        <v>401</v>
      </c>
      <c r="D449" t="s">
        <v>402</v>
      </c>
      <c r="E449">
        <v>5</v>
      </c>
      <c r="F449">
        <v>44</v>
      </c>
      <c r="G449" s="411" t="s">
        <v>707</v>
      </c>
    </row>
    <row r="450" spans="1:7">
      <c r="A450" t="s">
        <v>1184</v>
      </c>
      <c r="B450" s="343" t="s">
        <v>1185</v>
      </c>
      <c r="C450" t="str">
        <f>IF(PL損益計算書・収益計画!H46="","",TEXT((PL損益計算書・収益計画!H46),"0"))</f>
        <v/>
      </c>
      <c r="D450" t="s">
        <v>446</v>
      </c>
      <c r="E450">
        <v>5</v>
      </c>
      <c r="F450">
        <v>45</v>
      </c>
      <c r="G450" s="411" t="s">
        <v>707</v>
      </c>
    </row>
    <row r="451" spans="1:7">
      <c r="A451" t="s">
        <v>1186</v>
      </c>
      <c r="B451" s="343" t="s">
        <v>1187</v>
      </c>
      <c r="C451" t="str">
        <f>IF(PL損益計算書・収益計画!H47="","",TEXT((PL損益計算書・収益計画!H47),"#,##0"))</f>
        <v/>
      </c>
      <c r="D451" t="s">
        <v>446</v>
      </c>
      <c r="E451">
        <v>5</v>
      </c>
      <c r="F451">
        <v>46</v>
      </c>
      <c r="G451" s="411" t="s">
        <v>707</v>
      </c>
    </row>
    <row r="452" spans="1:7">
      <c r="A452" t="s">
        <v>1188</v>
      </c>
      <c r="B452" s="343" t="s">
        <v>1189</v>
      </c>
      <c r="C452" t="str">
        <f>IF(PL損益計算書・収益計画!H48="","",TEXT((PL損益計算書・収益計画!H48),"#,##0"))</f>
        <v/>
      </c>
      <c r="D452" t="s">
        <v>446</v>
      </c>
      <c r="E452">
        <v>5</v>
      </c>
      <c r="F452">
        <v>47</v>
      </c>
      <c r="G452" s="411" t="s">
        <v>707</v>
      </c>
    </row>
    <row r="453" spans="1:7">
      <c r="A453" t="s">
        <v>1190</v>
      </c>
      <c r="B453" s="343" t="s">
        <v>1191</v>
      </c>
      <c r="C453" t="str">
        <f>IF(PL損益計算書・収益計画!H49="","",TEXT((PL損益計算書・収益計画!H49),"0.00"))</f>
        <v/>
      </c>
      <c r="D453" t="s">
        <v>446</v>
      </c>
      <c r="E453">
        <v>5</v>
      </c>
      <c r="F453">
        <v>48</v>
      </c>
      <c r="G453" s="411" t="s">
        <v>707</v>
      </c>
    </row>
    <row r="454" spans="1:7">
      <c r="A454" t="s">
        <v>1192</v>
      </c>
      <c r="B454" s="343" t="s">
        <v>1193</v>
      </c>
      <c r="C454" t="str">
        <f>IF(PL損益計算書・収益計画!H50="","",TEXT((PL損益計算書・収益計画!H50),"0"))</f>
        <v/>
      </c>
      <c r="D454" t="s">
        <v>446</v>
      </c>
      <c r="E454">
        <v>5</v>
      </c>
      <c r="F454">
        <v>49</v>
      </c>
      <c r="G454" s="411" t="s">
        <v>707</v>
      </c>
    </row>
    <row r="455" spans="1:7">
      <c r="A455" t="s">
        <v>1194</v>
      </c>
      <c r="B455" s="343" t="s">
        <v>1195</v>
      </c>
      <c r="C455" t="str">
        <f>IF(PL損益計算書・収益計画!H51="","",TEXT((PL損益計算書・収益計画!H51),"#,##0"))</f>
        <v/>
      </c>
      <c r="D455" t="s">
        <v>446</v>
      </c>
      <c r="E455">
        <v>5</v>
      </c>
      <c r="F455">
        <v>50</v>
      </c>
      <c r="G455" s="411" t="s">
        <v>707</v>
      </c>
    </row>
    <row r="456" spans="1:7">
      <c r="A456" t="s">
        <v>1196</v>
      </c>
      <c r="B456" s="343" t="s">
        <v>436</v>
      </c>
      <c r="C456" t="s">
        <v>401</v>
      </c>
      <c r="D456" t="s">
        <v>402</v>
      </c>
      <c r="E456">
        <v>5</v>
      </c>
      <c r="F456">
        <v>51</v>
      </c>
      <c r="G456" s="411" t="s">
        <v>707</v>
      </c>
    </row>
    <row r="457" spans="1:7">
      <c r="A457" t="s">
        <v>1197</v>
      </c>
      <c r="B457" s="343" t="s">
        <v>1198</v>
      </c>
      <c r="C457" t="str">
        <f>IF(PL損益計算書・収益計画!H53="","",TEXT((PL損益計算書・収益計画!H53),"#,##0"))</f>
        <v/>
      </c>
      <c r="D457" t="s">
        <v>446</v>
      </c>
      <c r="E457">
        <v>5</v>
      </c>
      <c r="F457">
        <v>52</v>
      </c>
      <c r="G457" s="411" t="s">
        <v>707</v>
      </c>
    </row>
    <row r="458" spans="1:7">
      <c r="A458" t="s">
        <v>1199</v>
      </c>
      <c r="B458" s="343" t="s">
        <v>436</v>
      </c>
      <c r="C458" t="s">
        <v>401</v>
      </c>
      <c r="D458" t="s">
        <v>402</v>
      </c>
      <c r="E458">
        <v>5</v>
      </c>
      <c r="F458">
        <v>53</v>
      </c>
      <c r="G458" s="411" t="s">
        <v>707</v>
      </c>
    </row>
    <row r="459" spans="1:7">
      <c r="A459" t="s">
        <v>1200</v>
      </c>
      <c r="B459" s="343" t="s">
        <v>436</v>
      </c>
      <c r="C459" t="s">
        <v>401</v>
      </c>
      <c r="D459" t="s">
        <v>402</v>
      </c>
      <c r="E459">
        <v>5</v>
      </c>
      <c r="F459">
        <v>54</v>
      </c>
      <c r="G459" s="411" t="s">
        <v>707</v>
      </c>
    </row>
    <row r="460" spans="1:7">
      <c r="A460" t="s">
        <v>1201</v>
      </c>
      <c r="B460" s="343" t="s">
        <v>1202</v>
      </c>
      <c r="C460" t="str">
        <f>IF(PL損益計算書・収益計画!H56="","",TEXT((PL損益計算書・収益計画!H56),"#,##0"))</f>
        <v/>
      </c>
      <c r="D460" t="s">
        <v>446</v>
      </c>
      <c r="E460">
        <v>5</v>
      </c>
      <c r="F460">
        <v>55</v>
      </c>
      <c r="G460" s="411" t="s">
        <v>707</v>
      </c>
    </row>
    <row r="461" spans="1:7">
      <c r="A461" t="s">
        <v>1203</v>
      </c>
      <c r="B461" s="343" t="s">
        <v>436</v>
      </c>
      <c r="C461" t="s">
        <v>401</v>
      </c>
      <c r="D461" t="s">
        <v>402</v>
      </c>
      <c r="E461">
        <v>5</v>
      </c>
      <c r="F461">
        <v>56</v>
      </c>
      <c r="G461" s="411" t="s">
        <v>707</v>
      </c>
    </row>
    <row r="462" spans="1:7">
      <c r="A462" t="s">
        <v>1204</v>
      </c>
      <c r="B462" s="343" t="s">
        <v>436</v>
      </c>
      <c r="C462" t="s">
        <v>401</v>
      </c>
      <c r="D462" t="s">
        <v>402</v>
      </c>
      <c r="E462">
        <v>5</v>
      </c>
      <c r="F462">
        <v>57</v>
      </c>
      <c r="G462" s="411" t="s">
        <v>707</v>
      </c>
    </row>
    <row r="463" spans="1:7">
      <c r="A463" t="s">
        <v>1205</v>
      </c>
      <c r="B463" s="343" t="s">
        <v>436</v>
      </c>
      <c r="C463" t="s">
        <v>401</v>
      </c>
      <c r="D463" t="s">
        <v>402</v>
      </c>
      <c r="E463">
        <v>5</v>
      </c>
      <c r="F463">
        <v>58</v>
      </c>
      <c r="G463" s="411" t="s">
        <v>707</v>
      </c>
    </row>
    <row r="464" spans="1:7">
      <c r="A464" t="s">
        <v>1206</v>
      </c>
      <c r="B464" s="343" t="s">
        <v>436</v>
      </c>
      <c r="C464" t="s">
        <v>401</v>
      </c>
      <c r="D464" t="s">
        <v>402</v>
      </c>
      <c r="E464">
        <v>5</v>
      </c>
      <c r="F464">
        <v>59</v>
      </c>
      <c r="G464" s="411" t="s">
        <v>707</v>
      </c>
    </row>
    <row r="465" spans="1:7">
      <c r="A465" t="s">
        <v>1207</v>
      </c>
      <c r="B465" s="343" t="s">
        <v>1208</v>
      </c>
      <c r="C465" t="s">
        <v>401</v>
      </c>
      <c r="D465" t="s">
        <v>402</v>
      </c>
      <c r="E465">
        <v>6</v>
      </c>
      <c r="F465">
        <v>1</v>
      </c>
      <c r="G465" s="411" t="s">
        <v>707</v>
      </c>
    </row>
    <row r="466" spans="1:7">
      <c r="A466" t="s">
        <v>1209</v>
      </c>
      <c r="B466" s="343" t="s">
        <v>1208</v>
      </c>
      <c r="C466" t="str">
        <f>IF(PL損益計算書・収益計画!I3="","",TEXT(PL損益計算書・収益計画!I3,"yyyy年mm月"))</f>
        <v/>
      </c>
      <c r="D466" t="s">
        <v>446</v>
      </c>
      <c r="E466">
        <v>6</v>
      </c>
      <c r="F466">
        <v>2</v>
      </c>
      <c r="G466" s="411" t="s">
        <v>707</v>
      </c>
    </row>
    <row r="467" spans="1:7">
      <c r="A467" t="s">
        <v>1210</v>
      </c>
      <c r="B467" s="343" t="s">
        <v>436</v>
      </c>
      <c r="C467" t="s">
        <v>401</v>
      </c>
      <c r="D467" t="s">
        <v>402</v>
      </c>
      <c r="E467">
        <v>6</v>
      </c>
      <c r="F467">
        <v>3</v>
      </c>
      <c r="G467" s="411" t="s">
        <v>707</v>
      </c>
    </row>
    <row r="468" spans="1:7">
      <c r="A468" t="s">
        <v>1211</v>
      </c>
      <c r="B468" s="343" t="s">
        <v>1212</v>
      </c>
      <c r="C468" t="str">
        <f>IF(PL損益計算書・収益計画!I5="","",TEXT((PL損益計算書・収益計画!I5),"#,##0"))</f>
        <v>0</v>
      </c>
      <c r="D468" t="s">
        <v>446</v>
      </c>
      <c r="E468">
        <v>6</v>
      </c>
      <c r="F468">
        <v>4</v>
      </c>
      <c r="G468" s="411" t="s">
        <v>707</v>
      </c>
    </row>
    <row r="469" spans="1:7">
      <c r="A469" t="s">
        <v>1213</v>
      </c>
      <c r="B469" s="343" t="s">
        <v>1214</v>
      </c>
      <c r="C469" t="str">
        <f>IF(PL損益計算書・収益計画!I6="","",TEXT((PL損益計算書・収益計画!I6),"#,##0"))</f>
        <v/>
      </c>
      <c r="D469" t="s">
        <v>446</v>
      </c>
      <c r="E469">
        <v>6</v>
      </c>
      <c r="F469">
        <v>5</v>
      </c>
      <c r="G469" s="411" t="s">
        <v>707</v>
      </c>
    </row>
    <row r="470" spans="1:7">
      <c r="A470" t="s">
        <v>1215</v>
      </c>
      <c r="B470" s="343" t="s">
        <v>1216</v>
      </c>
      <c r="C470" t="str">
        <f>IF(PL損益計算書・収益計画!I7="","",TEXT((PL損益計算書・収益計画!I7),"#,##0"))</f>
        <v/>
      </c>
      <c r="D470" t="s">
        <v>446</v>
      </c>
      <c r="E470">
        <v>6</v>
      </c>
      <c r="F470">
        <v>6</v>
      </c>
      <c r="G470" s="411" t="s">
        <v>707</v>
      </c>
    </row>
    <row r="471" spans="1:7">
      <c r="A471" t="s">
        <v>1217</v>
      </c>
      <c r="B471" s="343" t="s">
        <v>1218</v>
      </c>
      <c r="C471" t="str">
        <f>IF(PL損益計算書・収益計画!I8="","",TEXT((PL損益計算書・収益計画!I8),"#,##0"))</f>
        <v>0</v>
      </c>
      <c r="D471" t="s">
        <v>446</v>
      </c>
      <c r="E471">
        <v>6</v>
      </c>
      <c r="F471">
        <v>7</v>
      </c>
      <c r="G471" s="411" t="s">
        <v>707</v>
      </c>
    </row>
    <row r="472" spans="1:7">
      <c r="A472" t="s">
        <v>1219</v>
      </c>
      <c r="B472" s="343" t="s">
        <v>1220</v>
      </c>
      <c r="C472" t="str">
        <f>IF(PL損益計算書・収益計画!I9="","",TEXT((PL損益計算書・収益計画!I9),"#,##0"))</f>
        <v/>
      </c>
      <c r="D472" t="s">
        <v>446</v>
      </c>
      <c r="E472">
        <v>6</v>
      </c>
      <c r="F472">
        <v>8</v>
      </c>
      <c r="G472" s="411" t="s">
        <v>707</v>
      </c>
    </row>
    <row r="473" spans="1:7">
      <c r="A473" t="s">
        <v>1221</v>
      </c>
      <c r="B473" s="343" t="s">
        <v>1222</v>
      </c>
      <c r="C473" t="str">
        <f>IF(PL損益計算書・収益計画!I10="","",TEXT((PL損益計算書・収益計画!I10),"#,##0"))</f>
        <v>0</v>
      </c>
      <c r="D473" t="s">
        <v>446</v>
      </c>
      <c r="E473">
        <v>6</v>
      </c>
      <c r="F473">
        <v>9</v>
      </c>
      <c r="G473" s="411" t="s">
        <v>707</v>
      </c>
    </row>
    <row r="474" spans="1:7">
      <c r="A474" t="s">
        <v>1223</v>
      </c>
      <c r="B474" s="343" t="s">
        <v>1224</v>
      </c>
      <c r="C474" t="str">
        <f>IF(PL損益計算書・収益計画!I11="","",TEXT((PL損益計算書・収益計画!I11),"#,##0"))</f>
        <v/>
      </c>
      <c r="D474" t="s">
        <v>446</v>
      </c>
      <c r="E474">
        <v>6</v>
      </c>
      <c r="F474">
        <v>10</v>
      </c>
      <c r="G474" s="411" t="s">
        <v>707</v>
      </c>
    </row>
    <row r="475" spans="1:7">
      <c r="A475" t="s">
        <v>1225</v>
      </c>
      <c r="B475" s="343" t="s">
        <v>1226</v>
      </c>
      <c r="C475" t="str">
        <f>IF(PL損益計算書・収益計画!I12="","",TEXT((PL損益計算書・収益計画!I12),"#,##0"))</f>
        <v/>
      </c>
      <c r="D475" t="s">
        <v>446</v>
      </c>
      <c r="E475">
        <v>6</v>
      </c>
      <c r="F475">
        <v>11</v>
      </c>
      <c r="G475" s="411" t="s">
        <v>707</v>
      </c>
    </row>
    <row r="476" spans="1:7">
      <c r="A476" t="s">
        <v>1227</v>
      </c>
      <c r="B476" s="343" t="s">
        <v>1228</v>
      </c>
      <c r="C476" t="str">
        <f>IF(PL損益計算書・収益計画!I13="","",TEXT((PL損益計算書・収益計画!I13),"#,##0"))</f>
        <v/>
      </c>
      <c r="D476" t="s">
        <v>446</v>
      </c>
      <c r="E476">
        <v>6</v>
      </c>
      <c r="F476">
        <v>12</v>
      </c>
      <c r="G476" s="411" t="s">
        <v>707</v>
      </c>
    </row>
    <row r="477" spans="1:7">
      <c r="A477" t="s">
        <v>1229</v>
      </c>
      <c r="B477" s="343" t="s">
        <v>1230</v>
      </c>
      <c r="C477" t="str">
        <f>IF(PL損益計算書・収益計画!I14="","",TEXT((PL損益計算書・収益計画!I14),"#,##0"))</f>
        <v/>
      </c>
      <c r="D477" t="s">
        <v>446</v>
      </c>
      <c r="E477">
        <v>6</v>
      </c>
      <c r="F477">
        <v>13</v>
      </c>
      <c r="G477" s="411" t="s">
        <v>707</v>
      </c>
    </row>
    <row r="478" spans="1:7">
      <c r="A478" t="s">
        <v>1231</v>
      </c>
      <c r="B478" s="343" t="s">
        <v>1232</v>
      </c>
      <c r="C478" t="str">
        <f>IF(PL損益計算書・収益計画!I15="","",TEXT((PL損益計算書・収益計画!I15),"#,##0"))</f>
        <v>0</v>
      </c>
      <c r="D478" t="s">
        <v>446</v>
      </c>
      <c r="E478">
        <v>6</v>
      </c>
      <c r="F478">
        <v>14</v>
      </c>
      <c r="G478" s="411" t="s">
        <v>707</v>
      </c>
    </row>
    <row r="479" spans="1:7">
      <c r="A479" t="s">
        <v>1233</v>
      </c>
      <c r="B479" s="343" t="s">
        <v>1234</v>
      </c>
      <c r="C479" t="str">
        <f>IF(PL損益計算書・収益計画!I16="","",TEXT((PL損益計算書・収益計画!I16),"#,##0"))</f>
        <v>0</v>
      </c>
      <c r="D479" t="s">
        <v>446</v>
      </c>
      <c r="E479">
        <v>6</v>
      </c>
      <c r="F479">
        <v>15</v>
      </c>
      <c r="G479" s="411" t="s">
        <v>707</v>
      </c>
    </row>
    <row r="480" spans="1:7">
      <c r="A480" t="s">
        <v>1235</v>
      </c>
      <c r="B480" s="343" t="s">
        <v>1236</v>
      </c>
      <c r="C480" t="str">
        <f>IF(PL損益計算書・収益計画!I17="","",TEXT((PL損益計算書・収益計画!I17),"#,##0"))</f>
        <v>0</v>
      </c>
      <c r="D480" t="s">
        <v>446</v>
      </c>
      <c r="E480">
        <v>6</v>
      </c>
      <c r="F480">
        <v>16</v>
      </c>
      <c r="G480" s="411" t="s">
        <v>707</v>
      </c>
    </row>
    <row r="481" spans="1:7">
      <c r="A481" t="s">
        <v>1237</v>
      </c>
      <c r="B481" s="343" t="s">
        <v>1238</v>
      </c>
      <c r="C481" t="str">
        <f>IF(PL損益計算書・収益計画!I18="","",TEXT((PL損益計算書・収益計画!I18),"#,##0"))</f>
        <v/>
      </c>
      <c r="D481" t="s">
        <v>446</v>
      </c>
      <c r="E481">
        <v>6</v>
      </c>
      <c r="F481">
        <v>17</v>
      </c>
      <c r="G481" s="411" t="s">
        <v>707</v>
      </c>
    </row>
    <row r="482" spans="1:7">
      <c r="A482" t="s">
        <v>1239</v>
      </c>
      <c r="B482" s="343" t="s">
        <v>1222</v>
      </c>
      <c r="C482" t="str">
        <f>IF(PL損益計算書・収益計画!I19="","",TEXT((PL損益計算書・収益計画!I19),"#,##0"))</f>
        <v>0</v>
      </c>
      <c r="D482" t="s">
        <v>446</v>
      </c>
      <c r="E482">
        <v>6</v>
      </c>
      <c r="F482">
        <v>18</v>
      </c>
      <c r="G482" s="411" t="s">
        <v>707</v>
      </c>
    </row>
    <row r="483" spans="1:7" ht="16.5" customHeight="1">
      <c r="A483" t="s">
        <v>1240</v>
      </c>
      <c r="B483" s="343" t="s">
        <v>1241</v>
      </c>
      <c r="C483" t="str">
        <f>IF(PL損益計算書・収益計画!I20="","",TEXT((PL損益計算書・収益計画!I20),"#,##0"))</f>
        <v/>
      </c>
      <c r="D483" t="s">
        <v>446</v>
      </c>
      <c r="E483">
        <v>6</v>
      </c>
      <c r="F483">
        <v>19</v>
      </c>
      <c r="G483" s="411" t="s">
        <v>707</v>
      </c>
    </row>
    <row r="484" spans="1:7">
      <c r="A484" t="s">
        <v>1242</v>
      </c>
      <c r="B484" s="343" t="s">
        <v>436</v>
      </c>
      <c r="D484" t="s">
        <v>402</v>
      </c>
      <c r="E484">
        <v>6</v>
      </c>
      <c r="F484">
        <v>20</v>
      </c>
      <c r="G484" s="411" t="s">
        <v>707</v>
      </c>
    </row>
    <row r="485" spans="1:7">
      <c r="A485" t="s">
        <v>1243</v>
      </c>
      <c r="B485" s="343" t="s">
        <v>1244</v>
      </c>
      <c r="C485" t="str">
        <f>IF(PL損益計算書・収益計画!I22="","",TEXT((PL損益計算書・収益計画!I22),"#,##0"))</f>
        <v/>
      </c>
      <c r="D485" t="s">
        <v>446</v>
      </c>
      <c r="E485">
        <v>6</v>
      </c>
      <c r="F485">
        <v>21</v>
      </c>
      <c r="G485" s="411" t="s">
        <v>707</v>
      </c>
    </row>
    <row r="486" spans="1:7">
      <c r="A486" t="s">
        <v>1245</v>
      </c>
      <c r="B486" s="343" t="s">
        <v>1226</v>
      </c>
      <c r="C486" t="str">
        <f>IF(PL損益計算書・収益計画!I23="","",TEXT((PL損益計算書・収益計画!I23),"#,##0"))</f>
        <v/>
      </c>
      <c r="D486" t="s">
        <v>446</v>
      </c>
      <c r="E486">
        <v>6</v>
      </c>
      <c r="F486">
        <v>22</v>
      </c>
      <c r="G486" s="411" t="s">
        <v>707</v>
      </c>
    </row>
    <row r="487" spans="1:7">
      <c r="A487" t="s">
        <v>1246</v>
      </c>
      <c r="B487" s="343" t="s">
        <v>1247</v>
      </c>
      <c r="C487" t="str">
        <f>IF(PL損益計算書・収益計画!I24="","",TEXT((PL損益計算書・収益計画!I24),"#,##0"))</f>
        <v/>
      </c>
      <c r="D487" t="s">
        <v>446</v>
      </c>
      <c r="E487">
        <v>6</v>
      </c>
      <c r="F487">
        <v>23</v>
      </c>
      <c r="G487" s="411" t="s">
        <v>707</v>
      </c>
    </row>
    <row r="488" spans="1:7">
      <c r="A488" t="s">
        <v>1248</v>
      </c>
      <c r="B488" s="343" t="s">
        <v>1230</v>
      </c>
      <c r="C488" t="str">
        <f>IF(PL損益計算書・収益計画!I25="","",TEXT((PL損益計算書・収益計画!I25),"#,##0"))</f>
        <v/>
      </c>
      <c r="D488" t="s">
        <v>446</v>
      </c>
      <c r="E488">
        <v>6</v>
      </c>
      <c r="F488">
        <v>24</v>
      </c>
      <c r="G488" s="411" t="s">
        <v>707</v>
      </c>
    </row>
    <row r="489" spans="1:7">
      <c r="A489" t="s">
        <v>1249</v>
      </c>
      <c r="B489" s="343" t="s">
        <v>1250</v>
      </c>
      <c r="C489" t="str">
        <f>IF(PL損益計算書・収益計画!I26="","",TEXT((PL損益計算書・収益計画!I26),"#,##0"))</f>
        <v>0</v>
      </c>
      <c r="D489" t="s">
        <v>446</v>
      </c>
      <c r="E489">
        <v>6</v>
      </c>
      <c r="F489">
        <v>25</v>
      </c>
      <c r="G489" s="411" t="s">
        <v>707</v>
      </c>
    </row>
    <row r="490" spans="1:7">
      <c r="A490" t="s">
        <v>1251</v>
      </c>
      <c r="B490" s="343" t="s">
        <v>1252</v>
      </c>
      <c r="C490" t="str">
        <f>IF(PL損益計算書・収益計画!I27="","",TEXT((PL損益計算書・収益計画!I27),"#,##0"))</f>
        <v>0</v>
      </c>
      <c r="D490" t="s">
        <v>446</v>
      </c>
      <c r="E490">
        <v>6</v>
      </c>
      <c r="F490">
        <v>26</v>
      </c>
      <c r="G490" s="411" t="s">
        <v>707</v>
      </c>
    </row>
    <row r="491" spans="1:7">
      <c r="A491" t="s">
        <v>1253</v>
      </c>
      <c r="B491" s="343" t="s">
        <v>1254</v>
      </c>
      <c r="C491" t="str">
        <f>IF(PL損益計算書・収益計画!I28="","",TEXT((PL損益計算書・収益計画!I28),"#,##0"))</f>
        <v>0</v>
      </c>
      <c r="D491" t="s">
        <v>446</v>
      </c>
      <c r="E491">
        <v>6</v>
      </c>
      <c r="F491">
        <v>27</v>
      </c>
      <c r="G491" s="411" t="s">
        <v>707</v>
      </c>
    </row>
    <row r="492" spans="1:7">
      <c r="A492" t="s">
        <v>1255</v>
      </c>
      <c r="B492" s="343" t="s">
        <v>1256</v>
      </c>
      <c r="C492" t="str">
        <f>IF(PL損益計算書・収益計画!I29="","",TEXT((PL損益計算書・収益計画!I29),"#,##0"))</f>
        <v/>
      </c>
      <c r="D492" t="s">
        <v>446</v>
      </c>
      <c r="E492">
        <v>6</v>
      </c>
      <c r="F492">
        <v>28</v>
      </c>
      <c r="G492" s="411" t="s">
        <v>707</v>
      </c>
    </row>
    <row r="493" spans="1:7">
      <c r="A493" t="s">
        <v>1257</v>
      </c>
      <c r="B493" s="343" t="s">
        <v>1258</v>
      </c>
      <c r="C493" t="str">
        <f>IF(PL損益計算書・収益計画!I30="","",TEXT((PL損益計算書・収益計画!I30),"#,##0"))</f>
        <v/>
      </c>
      <c r="D493" t="s">
        <v>446</v>
      </c>
      <c r="E493">
        <v>6</v>
      </c>
      <c r="F493">
        <v>29</v>
      </c>
      <c r="G493" s="411" t="s">
        <v>707</v>
      </c>
    </row>
    <row r="494" spans="1:7">
      <c r="A494" t="s">
        <v>1259</v>
      </c>
      <c r="B494" s="343" t="s">
        <v>1260</v>
      </c>
      <c r="C494" t="str">
        <f>IF(PL損益計算書・収益計画!I31="","",TEXT((PL損益計算書・収益計画!I31),"#,##0"))</f>
        <v>0</v>
      </c>
      <c r="D494" t="s">
        <v>446</v>
      </c>
      <c r="E494">
        <v>6</v>
      </c>
      <c r="F494">
        <v>30</v>
      </c>
      <c r="G494" s="411" t="s">
        <v>707</v>
      </c>
    </row>
    <row r="495" spans="1:7">
      <c r="A495" t="s">
        <v>1261</v>
      </c>
      <c r="B495" s="343" t="s">
        <v>436</v>
      </c>
      <c r="C495" t="s">
        <v>401</v>
      </c>
      <c r="D495" t="s">
        <v>402</v>
      </c>
      <c r="E495">
        <v>6</v>
      </c>
      <c r="F495">
        <v>31</v>
      </c>
      <c r="G495" s="411" t="s">
        <v>707</v>
      </c>
    </row>
    <row r="496" spans="1:7">
      <c r="A496" t="s">
        <v>1262</v>
      </c>
      <c r="B496" s="343" t="s">
        <v>436</v>
      </c>
      <c r="C496" t="s">
        <v>401</v>
      </c>
      <c r="D496" t="s">
        <v>402</v>
      </c>
      <c r="E496">
        <v>6</v>
      </c>
      <c r="F496">
        <v>32</v>
      </c>
      <c r="G496" s="411" t="s">
        <v>707</v>
      </c>
    </row>
    <row r="497" spans="1:7">
      <c r="A497" t="s">
        <v>1263</v>
      </c>
      <c r="B497" s="343" t="s">
        <v>436</v>
      </c>
      <c r="C497" t="s">
        <v>401</v>
      </c>
      <c r="D497" t="s">
        <v>402</v>
      </c>
      <c r="E497">
        <v>6</v>
      </c>
      <c r="F497">
        <v>33</v>
      </c>
      <c r="G497" s="411" t="s">
        <v>707</v>
      </c>
    </row>
    <row r="498" spans="1:7">
      <c r="A498" t="s">
        <v>1264</v>
      </c>
      <c r="B498" s="343" t="s">
        <v>436</v>
      </c>
      <c r="C498" t="s">
        <v>401</v>
      </c>
      <c r="D498" t="s">
        <v>402</v>
      </c>
      <c r="E498">
        <v>6</v>
      </c>
      <c r="F498">
        <v>34</v>
      </c>
      <c r="G498" s="411" t="s">
        <v>707</v>
      </c>
    </row>
    <row r="499" spans="1:7">
      <c r="A499" t="s">
        <v>1265</v>
      </c>
      <c r="B499" s="343" t="s">
        <v>436</v>
      </c>
      <c r="C499" t="s">
        <v>401</v>
      </c>
      <c r="D499" t="s">
        <v>402</v>
      </c>
      <c r="E499">
        <v>6</v>
      </c>
      <c r="F499">
        <v>35</v>
      </c>
      <c r="G499" s="411" t="s">
        <v>707</v>
      </c>
    </row>
    <row r="500" spans="1:7">
      <c r="A500" t="s">
        <v>1266</v>
      </c>
      <c r="B500" s="343" t="s">
        <v>436</v>
      </c>
      <c r="C500" t="s">
        <v>401</v>
      </c>
      <c r="D500" t="s">
        <v>402</v>
      </c>
      <c r="E500">
        <v>6</v>
      </c>
      <c r="F500">
        <v>36</v>
      </c>
      <c r="G500" s="411" t="s">
        <v>707</v>
      </c>
    </row>
    <row r="501" spans="1:7">
      <c r="A501" t="s">
        <v>1267</v>
      </c>
      <c r="B501" s="343" t="s">
        <v>1250</v>
      </c>
      <c r="C501" t="str">
        <f>IF(PL損益計算書・収益計画!I38="","",TEXT((PL損益計算書・収益計画!I38),"#,##0"))</f>
        <v>0</v>
      </c>
      <c r="D501" t="s">
        <v>446</v>
      </c>
      <c r="E501">
        <v>6</v>
      </c>
      <c r="F501">
        <v>37</v>
      </c>
      <c r="G501" s="411" t="s">
        <v>707</v>
      </c>
    </row>
    <row r="502" spans="1:7">
      <c r="A502" t="s">
        <v>1268</v>
      </c>
      <c r="B502" s="343" t="s">
        <v>1269</v>
      </c>
      <c r="C502" t="str">
        <f>IF(PL損益計算書・収益計画!I39="","",TEXT((PL損益計算書・収益計画!I39),"#,##0"))</f>
        <v>0</v>
      </c>
      <c r="D502" t="s">
        <v>446</v>
      </c>
      <c r="E502">
        <v>6</v>
      </c>
      <c r="F502">
        <v>38</v>
      </c>
      <c r="G502" s="411" t="s">
        <v>707</v>
      </c>
    </row>
    <row r="503" spans="1:7">
      <c r="A503" t="s">
        <v>1270</v>
      </c>
      <c r="B503" s="343" t="s">
        <v>1271</v>
      </c>
      <c r="C503" t="str">
        <f>IF(PL損益計算書・収益計画!I40="","",TEXT((PL損益計算書・収益計画!I40),"#,##0"))</f>
        <v>0</v>
      </c>
      <c r="D503" t="s">
        <v>446</v>
      </c>
      <c r="E503">
        <v>6</v>
      </c>
      <c r="F503">
        <v>39</v>
      </c>
      <c r="G503" s="411" t="s">
        <v>707</v>
      </c>
    </row>
    <row r="504" spans="1:7">
      <c r="A504" t="s">
        <v>1272</v>
      </c>
      <c r="B504" s="343" t="s">
        <v>1273</v>
      </c>
      <c r="C504" t="str">
        <f>IF(PL損益計算書・収益計画!I41="","",TEXT((PL損益計算書・収益計画!I41),"#,##0"))</f>
        <v>0</v>
      </c>
      <c r="D504" t="s">
        <v>446</v>
      </c>
      <c r="E504">
        <v>6</v>
      </c>
      <c r="F504">
        <v>40</v>
      </c>
      <c r="G504" s="411" t="s">
        <v>707</v>
      </c>
    </row>
    <row r="505" spans="1:7">
      <c r="A505" t="s">
        <v>1274</v>
      </c>
      <c r="B505" s="343" t="s">
        <v>1275</v>
      </c>
      <c r="C505" t="str">
        <f>IF(PL損益計算書・収益計画!I42="","",TEXT((PL損益計算書・収益計画!I42),"#,##0"))</f>
        <v>0</v>
      </c>
      <c r="D505" t="s">
        <v>446</v>
      </c>
      <c r="E505">
        <v>6</v>
      </c>
      <c r="F505">
        <v>41</v>
      </c>
      <c r="G505" s="411" t="s">
        <v>707</v>
      </c>
    </row>
    <row r="506" spans="1:7">
      <c r="A506" t="s">
        <v>1276</v>
      </c>
      <c r="B506" s="343" t="s">
        <v>1277</v>
      </c>
      <c r="C506" t="str">
        <f>IF(PL損益計算書・収益計画!I43="","",TEXT((PL損益計算書・収益計画!I43),"#,##0"))</f>
        <v>0</v>
      </c>
      <c r="D506" t="s">
        <v>446</v>
      </c>
      <c r="E506">
        <v>6</v>
      </c>
      <c r="F506">
        <v>42</v>
      </c>
      <c r="G506" s="411" t="s">
        <v>707</v>
      </c>
    </row>
    <row r="507" spans="1:7">
      <c r="A507" t="s">
        <v>1278</v>
      </c>
      <c r="B507" s="343" t="s">
        <v>436</v>
      </c>
      <c r="C507" t="s">
        <v>401</v>
      </c>
      <c r="D507" t="s">
        <v>402</v>
      </c>
      <c r="E507">
        <v>6</v>
      </c>
      <c r="F507">
        <v>43</v>
      </c>
      <c r="G507" s="411" t="s">
        <v>707</v>
      </c>
    </row>
    <row r="508" spans="1:7">
      <c r="A508" t="s">
        <v>1279</v>
      </c>
      <c r="B508" s="343" t="s">
        <v>436</v>
      </c>
      <c r="C508" t="s">
        <v>401</v>
      </c>
      <c r="D508" t="s">
        <v>402</v>
      </c>
      <c r="E508">
        <v>6</v>
      </c>
      <c r="F508">
        <v>44</v>
      </c>
      <c r="G508" s="411" t="s">
        <v>707</v>
      </c>
    </row>
    <row r="509" spans="1:7">
      <c r="A509" t="s">
        <v>1280</v>
      </c>
      <c r="B509" s="343" t="s">
        <v>1281</v>
      </c>
      <c r="C509" t="str">
        <f>IF(PL損益計算書・収益計画!I46="","",TEXT((PL損益計算書・収益計画!I46),"0"))</f>
        <v/>
      </c>
      <c r="D509" t="s">
        <v>446</v>
      </c>
      <c r="E509">
        <v>6</v>
      </c>
      <c r="F509">
        <v>45</v>
      </c>
      <c r="G509" s="411" t="s">
        <v>707</v>
      </c>
    </row>
    <row r="510" spans="1:7">
      <c r="A510" t="s">
        <v>1282</v>
      </c>
      <c r="B510" s="343" t="s">
        <v>1283</v>
      </c>
      <c r="C510" t="str">
        <f>IF(PL損益計算書・収益計画!I47="","",TEXT((PL損益計算書・収益計画!I47),"#,##0"))</f>
        <v/>
      </c>
      <c r="D510" t="s">
        <v>446</v>
      </c>
      <c r="E510">
        <v>6</v>
      </c>
      <c r="F510">
        <v>46</v>
      </c>
      <c r="G510" s="411" t="s">
        <v>707</v>
      </c>
    </row>
    <row r="511" spans="1:7">
      <c r="A511" t="s">
        <v>1284</v>
      </c>
      <c r="B511" s="343" t="s">
        <v>1285</v>
      </c>
      <c r="C511" t="str">
        <f>IF(PL損益計算書・収益計画!I48="","",TEXT((PL損益計算書・収益計画!I48),"#,##0"))</f>
        <v/>
      </c>
      <c r="D511" t="s">
        <v>446</v>
      </c>
      <c r="E511">
        <v>6</v>
      </c>
      <c r="F511">
        <v>47</v>
      </c>
      <c r="G511" s="411" t="s">
        <v>707</v>
      </c>
    </row>
    <row r="512" spans="1:7">
      <c r="A512" t="s">
        <v>1286</v>
      </c>
      <c r="B512" s="343" t="s">
        <v>1287</v>
      </c>
      <c r="C512" t="str">
        <f>IF(PL損益計算書・収益計画!I49="","",TEXT((PL損益計算書・収益計画!I49),"0.00"))</f>
        <v/>
      </c>
      <c r="D512" t="s">
        <v>446</v>
      </c>
      <c r="E512">
        <v>6</v>
      </c>
      <c r="F512">
        <v>48</v>
      </c>
      <c r="G512" s="411" t="s">
        <v>707</v>
      </c>
    </row>
    <row r="513" spans="1:7">
      <c r="A513" t="s">
        <v>1288</v>
      </c>
      <c r="B513" s="343" t="s">
        <v>436</v>
      </c>
      <c r="C513" t="s">
        <v>401</v>
      </c>
      <c r="D513" t="s">
        <v>402</v>
      </c>
      <c r="E513">
        <v>6</v>
      </c>
      <c r="F513">
        <v>49</v>
      </c>
      <c r="G513" s="411" t="s">
        <v>707</v>
      </c>
    </row>
    <row r="514" spans="1:7">
      <c r="A514" t="s">
        <v>1289</v>
      </c>
      <c r="B514" s="343" t="s">
        <v>1290</v>
      </c>
      <c r="C514" t="str">
        <f>IF(PL損益計算書・収益計画!I51="","",TEXT((PL損益計算書・収益計画!I51),"#,##0"))</f>
        <v/>
      </c>
      <c r="D514" t="s">
        <v>446</v>
      </c>
      <c r="E514">
        <v>6</v>
      </c>
      <c r="F514">
        <v>50</v>
      </c>
      <c r="G514" s="411" t="s">
        <v>707</v>
      </c>
    </row>
    <row r="515" spans="1:7">
      <c r="A515" t="s">
        <v>1291</v>
      </c>
      <c r="B515" s="343" t="s">
        <v>1292</v>
      </c>
      <c r="C515" t="str">
        <f>IF(PL損益計算書・収益計画!I52="","",TEXT((PL損益計算書・収益計画!I52),"#,##0"))</f>
        <v/>
      </c>
      <c r="D515" t="s">
        <v>446</v>
      </c>
      <c r="E515">
        <v>6</v>
      </c>
      <c r="F515">
        <v>51</v>
      </c>
      <c r="G515" s="411" t="s">
        <v>707</v>
      </c>
    </row>
    <row r="516" spans="1:7">
      <c r="A516" t="s">
        <v>1293</v>
      </c>
      <c r="B516" s="343" t="s">
        <v>1294</v>
      </c>
      <c r="C516" t="str">
        <f>IF(PL損益計算書・収益計画!I53="","",TEXT((PL損益計算書・収益計画!I53),"#,##0"))</f>
        <v/>
      </c>
      <c r="D516" t="s">
        <v>446</v>
      </c>
      <c r="E516">
        <v>6</v>
      </c>
      <c r="F516">
        <v>52</v>
      </c>
      <c r="G516" s="411" t="s">
        <v>707</v>
      </c>
    </row>
    <row r="517" spans="1:7">
      <c r="A517" t="s">
        <v>1295</v>
      </c>
      <c r="B517" s="343" t="s">
        <v>436</v>
      </c>
      <c r="C517" t="s">
        <v>401</v>
      </c>
      <c r="D517" t="s">
        <v>402</v>
      </c>
      <c r="E517">
        <v>6</v>
      </c>
      <c r="F517">
        <v>53</v>
      </c>
      <c r="G517" s="411" t="s">
        <v>707</v>
      </c>
    </row>
    <row r="518" spans="1:7">
      <c r="A518" t="s">
        <v>1296</v>
      </c>
      <c r="B518" s="343" t="s">
        <v>436</v>
      </c>
      <c r="C518" t="s">
        <v>401</v>
      </c>
      <c r="D518" t="s">
        <v>402</v>
      </c>
      <c r="E518">
        <v>6</v>
      </c>
      <c r="F518">
        <v>54</v>
      </c>
      <c r="G518" s="411" t="s">
        <v>707</v>
      </c>
    </row>
    <row r="519" spans="1:7">
      <c r="A519" t="s">
        <v>1297</v>
      </c>
      <c r="B519" s="343" t="s">
        <v>1298</v>
      </c>
      <c r="C519" t="str">
        <f>IF(PL損益計算書・収益計画!I56="","",TEXT((PL損益計算書・収益計画!I56),"#,##0"))</f>
        <v/>
      </c>
      <c r="D519" t="s">
        <v>446</v>
      </c>
      <c r="E519">
        <v>6</v>
      </c>
      <c r="F519">
        <v>55</v>
      </c>
      <c r="G519" s="411" t="s">
        <v>707</v>
      </c>
    </row>
    <row r="520" spans="1:7">
      <c r="A520" t="s">
        <v>1299</v>
      </c>
      <c r="B520" s="343" t="s">
        <v>436</v>
      </c>
      <c r="C520" t="s">
        <v>401</v>
      </c>
      <c r="D520" t="s">
        <v>402</v>
      </c>
      <c r="E520">
        <v>6</v>
      </c>
      <c r="F520">
        <v>56</v>
      </c>
      <c r="G520" s="411" t="s">
        <v>707</v>
      </c>
    </row>
    <row r="521" spans="1:7">
      <c r="A521" t="s">
        <v>1300</v>
      </c>
      <c r="B521" s="343" t="s">
        <v>436</v>
      </c>
      <c r="C521" t="s">
        <v>401</v>
      </c>
      <c r="D521" t="s">
        <v>402</v>
      </c>
      <c r="E521">
        <v>6</v>
      </c>
      <c r="F521">
        <v>57</v>
      </c>
      <c r="G521" s="411" t="s">
        <v>707</v>
      </c>
    </row>
    <row r="522" spans="1:7">
      <c r="A522" t="s">
        <v>1301</v>
      </c>
      <c r="B522" s="343" t="s">
        <v>436</v>
      </c>
      <c r="C522" t="s">
        <v>401</v>
      </c>
      <c r="D522" t="s">
        <v>402</v>
      </c>
      <c r="E522">
        <v>6</v>
      </c>
      <c r="F522">
        <v>58</v>
      </c>
      <c r="G522" s="411" t="s">
        <v>707</v>
      </c>
    </row>
    <row r="523" spans="1:7">
      <c r="A523" t="s">
        <v>1302</v>
      </c>
      <c r="B523" s="343" t="s">
        <v>436</v>
      </c>
      <c r="C523" t="s">
        <v>401</v>
      </c>
      <c r="D523" t="s">
        <v>402</v>
      </c>
      <c r="E523">
        <v>6</v>
      </c>
      <c r="F523">
        <v>59</v>
      </c>
      <c r="G523" s="411" t="s">
        <v>707</v>
      </c>
    </row>
    <row r="524" spans="1:7">
      <c r="A524" t="s">
        <v>1303</v>
      </c>
      <c r="B524" s="343" t="s">
        <v>214</v>
      </c>
      <c r="C524" t="s">
        <v>401</v>
      </c>
      <c r="D524" t="s">
        <v>402</v>
      </c>
      <c r="E524">
        <v>7</v>
      </c>
      <c r="F524">
        <v>1</v>
      </c>
      <c r="G524" s="411" t="s">
        <v>707</v>
      </c>
    </row>
    <row r="525" spans="1:7">
      <c r="A525" t="s">
        <v>1304</v>
      </c>
      <c r="B525" s="343" t="s">
        <v>1305</v>
      </c>
      <c r="C525" t="str">
        <f>IF(PL損益計算書・収益計画!J3="","",TEXT(PL損益計算書・収益計画!J3,"yyyy年mm月"))</f>
        <v/>
      </c>
      <c r="D525" t="s">
        <v>446</v>
      </c>
      <c r="E525">
        <v>7</v>
      </c>
      <c r="F525">
        <v>2</v>
      </c>
      <c r="G525" s="411" t="s">
        <v>707</v>
      </c>
    </row>
    <row r="526" spans="1:7">
      <c r="A526" t="s">
        <v>1306</v>
      </c>
      <c r="B526" s="343" t="s">
        <v>436</v>
      </c>
      <c r="C526" t="s">
        <v>401</v>
      </c>
      <c r="D526" t="s">
        <v>402</v>
      </c>
      <c r="E526">
        <v>7</v>
      </c>
      <c r="F526">
        <v>3</v>
      </c>
      <c r="G526" s="411" t="s">
        <v>707</v>
      </c>
    </row>
    <row r="527" spans="1:7">
      <c r="A527" t="s">
        <v>1307</v>
      </c>
      <c r="B527" s="343" t="s">
        <v>1308</v>
      </c>
      <c r="C527" t="str">
        <f>IF(PL損益計算書・収益計画!J5="","",TEXT((PL損益計算書・収益計画!J5),"#,##0"))</f>
        <v>0</v>
      </c>
      <c r="D527" t="s">
        <v>446</v>
      </c>
      <c r="E527">
        <v>7</v>
      </c>
      <c r="F527">
        <v>4</v>
      </c>
      <c r="G527" s="411" t="s">
        <v>707</v>
      </c>
    </row>
    <row r="528" spans="1:7">
      <c r="A528" t="s">
        <v>1309</v>
      </c>
      <c r="B528" s="343" t="s">
        <v>1310</v>
      </c>
      <c r="C528" t="str">
        <f>IF(PL損益計算書・収益計画!J6="","",TEXT((PL損益計算書・収益計画!J6),"#,##0"))</f>
        <v/>
      </c>
      <c r="D528" t="s">
        <v>446</v>
      </c>
      <c r="E528">
        <v>7</v>
      </c>
      <c r="F528">
        <v>5</v>
      </c>
      <c r="G528" s="411" t="s">
        <v>707</v>
      </c>
    </row>
    <row r="529" spans="1:7">
      <c r="A529" t="s">
        <v>1311</v>
      </c>
      <c r="B529" s="343" t="s">
        <v>1312</v>
      </c>
      <c r="C529" t="str">
        <f>IF(PL損益計算書・収益計画!J7="","",TEXT((PL損益計算書・収益計画!J7),"#,##0"))</f>
        <v/>
      </c>
      <c r="D529" t="s">
        <v>446</v>
      </c>
      <c r="E529">
        <v>7</v>
      </c>
      <c r="F529">
        <v>6</v>
      </c>
      <c r="G529" s="411" t="s">
        <v>707</v>
      </c>
    </row>
    <row r="530" spans="1:7">
      <c r="A530" t="s">
        <v>1313</v>
      </c>
      <c r="B530" s="343" t="s">
        <v>1314</v>
      </c>
      <c r="C530" t="str">
        <f>IF(PL損益計算書・収益計画!J8="","",TEXT((PL損益計算書・収益計画!J8),"#,##0"))</f>
        <v>0</v>
      </c>
      <c r="D530" t="s">
        <v>446</v>
      </c>
      <c r="E530">
        <v>7</v>
      </c>
      <c r="F530">
        <v>7</v>
      </c>
      <c r="G530" s="411" t="s">
        <v>707</v>
      </c>
    </row>
    <row r="531" spans="1:7">
      <c r="A531" t="s">
        <v>1315</v>
      </c>
      <c r="B531" s="343" t="s">
        <v>1316</v>
      </c>
      <c r="C531" t="str">
        <f>IF(PL損益計算書・収益計画!J9="","",TEXT((PL損益計算書・収益計画!J9),"#,##0"))</f>
        <v/>
      </c>
      <c r="D531" t="s">
        <v>446</v>
      </c>
      <c r="E531">
        <v>7</v>
      </c>
      <c r="F531">
        <v>8</v>
      </c>
      <c r="G531" s="411" t="s">
        <v>707</v>
      </c>
    </row>
    <row r="532" spans="1:7">
      <c r="A532" t="s">
        <v>1317</v>
      </c>
      <c r="B532" s="343" t="s">
        <v>1318</v>
      </c>
      <c r="C532" t="str">
        <f>IF(PL損益計算書・収益計画!J10="","",TEXT((PL損益計算書・収益計画!J10),"#,##0"))</f>
        <v>0</v>
      </c>
      <c r="D532" t="s">
        <v>446</v>
      </c>
      <c r="E532">
        <v>7</v>
      </c>
      <c r="F532">
        <v>9</v>
      </c>
      <c r="G532" s="411" t="s">
        <v>707</v>
      </c>
    </row>
    <row r="533" spans="1:7">
      <c r="A533" t="s">
        <v>1319</v>
      </c>
      <c r="B533" s="343" t="s">
        <v>1320</v>
      </c>
      <c r="C533" t="str">
        <f>IF(PL損益計算書・収益計画!J11="","",TEXT((PL損益計算書・収益計画!J11),"#,##0"))</f>
        <v/>
      </c>
      <c r="D533" t="s">
        <v>446</v>
      </c>
      <c r="E533">
        <v>7</v>
      </c>
      <c r="F533">
        <v>10</v>
      </c>
      <c r="G533" s="411" t="s">
        <v>707</v>
      </c>
    </row>
    <row r="534" spans="1:7">
      <c r="A534" t="s">
        <v>1321</v>
      </c>
      <c r="B534" s="343" t="s">
        <v>1322</v>
      </c>
      <c r="C534" t="str">
        <f>IF(PL損益計算書・収益計画!J12="","",TEXT((PL損益計算書・収益計画!J12),"#,##0"))</f>
        <v/>
      </c>
      <c r="D534" t="s">
        <v>446</v>
      </c>
      <c r="E534">
        <v>7</v>
      </c>
      <c r="F534">
        <v>11</v>
      </c>
      <c r="G534" s="411" t="s">
        <v>707</v>
      </c>
    </row>
    <row r="535" spans="1:7">
      <c r="A535" t="s">
        <v>1323</v>
      </c>
      <c r="B535" s="343" t="s">
        <v>1324</v>
      </c>
      <c r="C535" t="str">
        <f>IF(PL損益計算書・収益計画!J13="","",TEXT((PL損益計算書・収益計画!J13),"#,##0"))</f>
        <v/>
      </c>
      <c r="D535" t="s">
        <v>446</v>
      </c>
      <c r="E535">
        <v>7</v>
      </c>
      <c r="F535">
        <v>12</v>
      </c>
      <c r="G535" s="411" t="s">
        <v>707</v>
      </c>
    </row>
    <row r="536" spans="1:7">
      <c r="A536" t="s">
        <v>1325</v>
      </c>
      <c r="B536" s="343" t="s">
        <v>1326</v>
      </c>
      <c r="C536" t="str">
        <f>IF(PL損益計算書・収益計画!J14="","",TEXT((PL損益計算書・収益計画!J14),"#,##0"))</f>
        <v/>
      </c>
      <c r="D536" t="s">
        <v>446</v>
      </c>
      <c r="E536">
        <v>7</v>
      </c>
      <c r="F536">
        <v>13</v>
      </c>
      <c r="G536" s="411" t="s">
        <v>707</v>
      </c>
    </row>
    <row r="537" spans="1:7">
      <c r="A537" t="s">
        <v>1327</v>
      </c>
      <c r="B537" s="343" t="s">
        <v>1328</v>
      </c>
      <c r="C537" t="str">
        <f>IF(PL損益計算書・収益計画!J15="","",TEXT((PL損益計算書・収益計画!J15),"#,##0"))</f>
        <v>0</v>
      </c>
      <c r="D537" t="s">
        <v>446</v>
      </c>
      <c r="E537">
        <v>7</v>
      </c>
      <c r="F537">
        <v>14</v>
      </c>
      <c r="G537" s="411" t="s">
        <v>707</v>
      </c>
    </row>
    <row r="538" spans="1:7">
      <c r="A538" t="s">
        <v>1329</v>
      </c>
      <c r="B538" s="343" t="s">
        <v>1330</v>
      </c>
      <c r="C538" t="str">
        <f>IF(PL損益計算書・収益計画!J16="","",TEXT((PL損益計算書・収益計画!J16),"#,##0"))</f>
        <v>0</v>
      </c>
      <c r="D538" t="s">
        <v>446</v>
      </c>
      <c r="E538">
        <v>7</v>
      </c>
      <c r="F538">
        <v>15</v>
      </c>
      <c r="G538" s="411" t="s">
        <v>707</v>
      </c>
    </row>
    <row r="539" spans="1:7">
      <c r="A539" t="s">
        <v>1331</v>
      </c>
      <c r="B539" s="343" t="s">
        <v>1332</v>
      </c>
      <c r="C539" t="str">
        <f>IF(PL損益計算書・収益計画!J17="","",TEXT((PL損益計算書・収益計画!J17),"#,##0"))</f>
        <v>0</v>
      </c>
      <c r="D539" t="s">
        <v>446</v>
      </c>
      <c r="E539">
        <v>7</v>
      </c>
      <c r="F539">
        <v>16</v>
      </c>
      <c r="G539" s="411" t="s">
        <v>707</v>
      </c>
    </row>
    <row r="540" spans="1:7">
      <c r="A540" t="s">
        <v>1333</v>
      </c>
      <c r="B540" s="343" t="s">
        <v>1334</v>
      </c>
      <c r="C540" t="str">
        <f>IF(PL損益計算書・収益計画!J18="","",TEXT((PL損益計算書・収益計画!J18),"#,##0"))</f>
        <v/>
      </c>
      <c r="D540" t="s">
        <v>446</v>
      </c>
      <c r="E540">
        <v>7</v>
      </c>
      <c r="F540">
        <v>17</v>
      </c>
      <c r="G540" s="411" t="s">
        <v>707</v>
      </c>
    </row>
    <row r="541" spans="1:7">
      <c r="A541" t="s">
        <v>1335</v>
      </c>
      <c r="B541" s="343" t="s">
        <v>1318</v>
      </c>
      <c r="C541" t="str">
        <f>IF(PL損益計算書・収益計画!J19="","",TEXT((PL損益計算書・収益計画!J19),"#,##0"))</f>
        <v>0</v>
      </c>
      <c r="D541" t="s">
        <v>446</v>
      </c>
      <c r="E541">
        <v>7</v>
      </c>
      <c r="F541">
        <v>18</v>
      </c>
      <c r="G541" s="411" t="s">
        <v>707</v>
      </c>
    </row>
    <row r="542" spans="1:7">
      <c r="A542" t="s">
        <v>1336</v>
      </c>
      <c r="B542" s="343" t="s">
        <v>1337</v>
      </c>
      <c r="C542" t="str">
        <f>IF(PL損益計算書・収益計画!J20="","",TEXT((PL損益計算書・収益計画!J20),"#,##0"))</f>
        <v/>
      </c>
      <c r="D542" t="s">
        <v>446</v>
      </c>
      <c r="E542">
        <v>7</v>
      </c>
      <c r="F542">
        <v>19</v>
      </c>
      <c r="G542" s="411" t="s">
        <v>707</v>
      </c>
    </row>
    <row r="543" spans="1:7">
      <c r="A543" t="s">
        <v>1338</v>
      </c>
      <c r="B543" s="343" t="s">
        <v>436</v>
      </c>
      <c r="C543" t="s">
        <v>401</v>
      </c>
      <c r="D543" t="s">
        <v>402</v>
      </c>
      <c r="E543">
        <v>7</v>
      </c>
      <c r="F543">
        <v>20</v>
      </c>
      <c r="G543" s="411" t="s">
        <v>707</v>
      </c>
    </row>
    <row r="544" spans="1:7">
      <c r="A544" t="s">
        <v>1339</v>
      </c>
      <c r="B544" s="343" t="s">
        <v>1340</v>
      </c>
      <c r="C544" t="str">
        <f>IF(PL損益計算書・収益計画!J22="","",TEXT((PL損益計算書・収益計画!J22),"#,##0"))</f>
        <v/>
      </c>
      <c r="D544" t="s">
        <v>446</v>
      </c>
      <c r="E544">
        <v>7</v>
      </c>
      <c r="F544">
        <v>21</v>
      </c>
      <c r="G544" s="411" t="s">
        <v>707</v>
      </c>
    </row>
    <row r="545" spans="1:7">
      <c r="A545" t="s">
        <v>1341</v>
      </c>
      <c r="B545" s="343" t="s">
        <v>1322</v>
      </c>
      <c r="C545" t="str">
        <f>IF(PL損益計算書・収益計画!J23="","",TEXT((PL損益計算書・収益計画!J23),"#,##0"))</f>
        <v/>
      </c>
      <c r="D545" t="s">
        <v>446</v>
      </c>
      <c r="E545">
        <v>7</v>
      </c>
      <c r="F545">
        <v>22</v>
      </c>
      <c r="G545" s="411" t="s">
        <v>707</v>
      </c>
    </row>
    <row r="546" spans="1:7">
      <c r="A546" t="s">
        <v>1342</v>
      </c>
      <c r="B546" s="343" t="s">
        <v>1343</v>
      </c>
      <c r="C546" t="str">
        <f>IF(PL損益計算書・収益計画!J24="","",TEXT((PL損益計算書・収益計画!J24),"#,##0"))</f>
        <v/>
      </c>
      <c r="D546" t="s">
        <v>446</v>
      </c>
      <c r="E546">
        <v>7</v>
      </c>
      <c r="F546">
        <v>23</v>
      </c>
      <c r="G546" s="411" t="s">
        <v>707</v>
      </c>
    </row>
    <row r="547" spans="1:7">
      <c r="A547" t="s">
        <v>1344</v>
      </c>
      <c r="B547" s="343" t="s">
        <v>1326</v>
      </c>
      <c r="C547" t="str">
        <f>IF(PL損益計算書・収益計画!J25="","",TEXT((PL損益計算書・収益計画!J25),"#,##0"))</f>
        <v/>
      </c>
      <c r="D547" t="s">
        <v>446</v>
      </c>
      <c r="E547">
        <v>7</v>
      </c>
      <c r="F547">
        <v>24</v>
      </c>
      <c r="G547" s="411" t="s">
        <v>707</v>
      </c>
    </row>
    <row r="548" spans="1:7">
      <c r="A548" t="s">
        <v>1345</v>
      </c>
      <c r="B548" s="343" t="s">
        <v>1346</v>
      </c>
      <c r="C548" t="str">
        <f>IF(PL損益計算書・収益計画!J26="","",TEXT((PL損益計算書・収益計画!J26),"#,##0"))</f>
        <v>0</v>
      </c>
      <c r="D548" t="s">
        <v>446</v>
      </c>
      <c r="E548">
        <v>7</v>
      </c>
      <c r="F548">
        <v>25</v>
      </c>
      <c r="G548" s="411" t="s">
        <v>707</v>
      </c>
    </row>
    <row r="549" spans="1:7">
      <c r="A549" t="s">
        <v>1347</v>
      </c>
      <c r="B549" s="343" t="s">
        <v>1348</v>
      </c>
      <c r="C549" t="str">
        <f>IF(PL損益計算書・収益計画!J27="","",TEXT((PL損益計算書・収益計画!J27),"#,##0"))</f>
        <v>0</v>
      </c>
      <c r="D549" t="s">
        <v>446</v>
      </c>
      <c r="E549">
        <v>7</v>
      </c>
      <c r="F549">
        <v>26</v>
      </c>
      <c r="G549" s="411" t="s">
        <v>707</v>
      </c>
    </row>
    <row r="550" spans="1:7">
      <c r="A550" t="s">
        <v>1349</v>
      </c>
      <c r="B550" s="343" t="s">
        <v>1350</v>
      </c>
      <c r="C550" t="str">
        <f>IF(PL損益計算書・収益計画!J28="","",TEXT((PL損益計算書・収益計画!J28),"#,##0"))</f>
        <v>0</v>
      </c>
      <c r="D550" t="s">
        <v>446</v>
      </c>
      <c r="E550">
        <v>7</v>
      </c>
      <c r="F550">
        <v>27</v>
      </c>
      <c r="G550" s="411" t="s">
        <v>707</v>
      </c>
    </row>
    <row r="551" spans="1:7">
      <c r="A551" t="s">
        <v>1351</v>
      </c>
      <c r="B551" s="343" t="s">
        <v>1352</v>
      </c>
      <c r="C551" t="str">
        <f>IF(PL損益計算書・収益計画!J29="","",TEXT((PL損益計算書・収益計画!J29),"#,##0"))</f>
        <v/>
      </c>
      <c r="D551" t="s">
        <v>446</v>
      </c>
      <c r="E551">
        <v>7</v>
      </c>
      <c r="F551">
        <v>28</v>
      </c>
      <c r="G551" s="411" t="s">
        <v>707</v>
      </c>
    </row>
    <row r="552" spans="1:7">
      <c r="A552" t="s">
        <v>1353</v>
      </c>
      <c r="B552" s="343" t="s">
        <v>1354</v>
      </c>
      <c r="C552" t="str">
        <f>IF(PL損益計算書・収益計画!J30="","",TEXT((PL損益計算書・収益計画!J30),"#,##0"))</f>
        <v/>
      </c>
      <c r="D552" t="s">
        <v>446</v>
      </c>
      <c r="E552">
        <v>7</v>
      </c>
      <c r="F552">
        <v>29</v>
      </c>
      <c r="G552" s="411" t="s">
        <v>707</v>
      </c>
    </row>
    <row r="553" spans="1:7">
      <c r="A553" t="s">
        <v>1355</v>
      </c>
      <c r="B553" s="343" t="s">
        <v>1356</v>
      </c>
      <c r="C553" t="str">
        <f>IF(PL損益計算書・収益計画!J31="","",TEXT((PL損益計算書・収益計画!J31),"#,##0"))</f>
        <v>0</v>
      </c>
      <c r="D553" t="s">
        <v>446</v>
      </c>
      <c r="E553">
        <v>7</v>
      </c>
      <c r="F553">
        <v>30</v>
      </c>
      <c r="G553" s="411" t="s">
        <v>707</v>
      </c>
    </row>
    <row r="554" spans="1:7">
      <c r="A554" t="s">
        <v>1357</v>
      </c>
      <c r="B554" s="343" t="s">
        <v>436</v>
      </c>
      <c r="C554" t="s">
        <v>401</v>
      </c>
      <c r="D554" t="s">
        <v>402</v>
      </c>
      <c r="E554">
        <v>7</v>
      </c>
      <c r="F554">
        <v>31</v>
      </c>
      <c r="G554" s="411" t="s">
        <v>707</v>
      </c>
    </row>
    <row r="555" spans="1:7">
      <c r="A555" t="s">
        <v>1358</v>
      </c>
      <c r="B555" s="343" t="s">
        <v>436</v>
      </c>
      <c r="C555" t="s">
        <v>401</v>
      </c>
      <c r="D555" t="s">
        <v>402</v>
      </c>
      <c r="E555">
        <v>7</v>
      </c>
      <c r="F555">
        <v>32</v>
      </c>
      <c r="G555" s="411" t="s">
        <v>707</v>
      </c>
    </row>
    <row r="556" spans="1:7">
      <c r="A556" t="s">
        <v>1359</v>
      </c>
      <c r="B556" s="343" t="s">
        <v>436</v>
      </c>
      <c r="C556" t="s">
        <v>401</v>
      </c>
      <c r="D556" t="s">
        <v>402</v>
      </c>
      <c r="E556">
        <v>7</v>
      </c>
      <c r="F556">
        <v>33</v>
      </c>
      <c r="G556" s="411" t="s">
        <v>707</v>
      </c>
    </row>
    <row r="557" spans="1:7">
      <c r="A557" t="s">
        <v>1360</v>
      </c>
      <c r="B557" s="343" t="s">
        <v>436</v>
      </c>
      <c r="C557" t="s">
        <v>401</v>
      </c>
      <c r="D557" t="s">
        <v>402</v>
      </c>
      <c r="E557">
        <v>7</v>
      </c>
      <c r="F557">
        <v>34</v>
      </c>
      <c r="G557" s="411" t="s">
        <v>707</v>
      </c>
    </row>
    <row r="558" spans="1:7">
      <c r="A558" t="s">
        <v>1361</v>
      </c>
      <c r="B558" s="343" t="s">
        <v>436</v>
      </c>
      <c r="C558" t="s">
        <v>401</v>
      </c>
      <c r="D558" t="s">
        <v>402</v>
      </c>
      <c r="E558">
        <v>7</v>
      </c>
      <c r="F558">
        <v>35</v>
      </c>
      <c r="G558" s="411" t="s">
        <v>707</v>
      </c>
    </row>
    <row r="559" spans="1:7">
      <c r="A559" t="s">
        <v>1362</v>
      </c>
      <c r="B559" s="343" t="s">
        <v>436</v>
      </c>
      <c r="C559" t="s">
        <v>401</v>
      </c>
      <c r="D559" t="s">
        <v>402</v>
      </c>
      <c r="E559">
        <v>7</v>
      </c>
      <c r="F559">
        <v>36</v>
      </c>
      <c r="G559" s="411" t="s">
        <v>707</v>
      </c>
    </row>
    <row r="560" spans="1:7">
      <c r="A560" t="s">
        <v>1363</v>
      </c>
      <c r="B560" s="343" t="s">
        <v>1346</v>
      </c>
      <c r="C560" t="str">
        <f>IF(PL損益計算書・収益計画!J38="","",TEXT((PL損益計算書・収益計画!J38),"#,##0"))</f>
        <v>0</v>
      </c>
      <c r="D560" t="s">
        <v>446</v>
      </c>
      <c r="E560">
        <v>7</v>
      </c>
      <c r="F560">
        <v>37</v>
      </c>
      <c r="G560" s="411" t="s">
        <v>707</v>
      </c>
    </row>
    <row r="561" spans="1:7">
      <c r="A561" t="s">
        <v>1364</v>
      </c>
      <c r="B561" s="343" t="s">
        <v>1365</v>
      </c>
      <c r="C561" t="str">
        <f>IF(PL損益計算書・収益計画!J39="","",TEXT((PL損益計算書・収益計画!J39),"#,##0"))</f>
        <v>0</v>
      </c>
      <c r="D561" t="s">
        <v>446</v>
      </c>
      <c r="E561">
        <v>7</v>
      </c>
      <c r="F561">
        <v>38</v>
      </c>
      <c r="G561" s="411" t="s">
        <v>707</v>
      </c>
    </row>
    <row r="562" spans="1:7">
      <c r="A562" t="s">
        <v>1366</v>
      </c>
      <c r="B562" s="343" t="s">
        <v>1367</v>
      </c>
      <c r="C562" t="str">
        <f>IF(PL損益計算書・収益計画!J40="","",TEXT((PL損益計算書・収益計画!J40),"#,##0"))</f>
        <v>0</v>
      </c>
      <c r="D562" t="s">
        <v>446</v>
      </c>
      <c r="E562">
        <v>7</v>
      </c>
      <c r="F562">
        <v>39</v>
      </c>
      <c r="G562" s="411" t="s">
        <v>707</v>
      </c>
    </row>
    <row r="563" spans="1:7">
      <c r="A563" t="s">
        <v>1368</v>
      </c>
      <c r="B563" s="343" t="s">
        <v>1369</v>
      </c>
      <c r="C563" t="str">
        <f>IF(PL損益計算書・収益計画!J41="","",TEXT((PL損益計算書・収益計画!J41),"#,##0"))</f>
        <v>0</v>
      </c>
      <c r="D563" t="s">
        <v>446</v>
      </c>
      <c r="E563">
        <v>7</v>
      </c>
      <c r="F563">
        <v>40</v>
      </c>
      <c r="G563" s="411" t="s">
        <v>707</v>
      </c>
    </row>
    <row r="564" spans="1:7">
      <c r="A564" t="s">
        <v>1370</v>
      </c>
      <c r="B564" s="343" t="s">
        <v>1371</v>
      </c>
      <c r="C564" t="str">
        <f>IF(PL損益計算書・収益計画!J42="","",TEXT((PL損益計算書・収益計画!J42),"#,##0"))</f>
        <v>0</v>
      </c>
      <c r="D564" t="s">
        <v>446</v>
      </c>
      <c r="E564">
        <v>7</v>
      </c>
      <c r="F564">
        <v>41</v>
      </c>
      <c r="G564" s="411" t="s">
        <v>707</v>
      </c>
    </row>
    <row r="565" spans="1:7">
      <c r="A565" t="s">
        <v>1372</v>
      </c>
      <c r="B565" s="343" t="s">
        <v>1373</v>
      </c>
      <c r="C565" t="str">
        <f>IF(PL損益計算書・収益計画!J43="","",TEXT((PL損益計算書・収益計画!J43),"#,##0"))</f>
        <v>0</v>
      </c>
      <c r="D565" t="s">
        <v>446</v>
      </c>
      <c r="E565">
        <v>7</v>
      </c>
      <c r="F565">
        <v>42</v>
      </c>
      <c r="G565" s="411" t="s">
        <v>707</v>
      </c>
    </row>
    <row r="566" spans="1:7">
      <c r="A566" t="s">
        <v>1374</v>
      </c>
      <c r="B566" s="343" t="s">
        <v>1375</v>
      </c>
      <c r="C566" t="str">
        <f>IF(PL損益計算書・収益計画!J44="","",TEXT((PL損益計算書・収益計画!J44),"0.0"))</f>
        <v>0.0</v>
      </c>
      <c r="D566" t="s">
        <v>446</v>
      </c>
      <c r="E566">
        <v>7</v>
      </c>
      <c r="F566">
        <v>43</v>
      </c>
      <c r="G566" s="411" t="s">
        <v>707</v>
      </c>
    </row>
    <row r="567" spans="1:7">
      <c r="A567" t="s">
        <v>1376</v>
      </c>
      <c r="B567" s="343" t="s">
        <v>436</v>
      </c>
      <c r="C567" t="s">
        <v>401</v>
      </c>
      <c r="D567" t="s">
        <v>402</v>
      </c>
      <c r="E567">
        <v>7</v>
      </c>
      <c r="F567">
        <v>44</v>
      </c>
      <c r="G567" s="411" t="s">
        <v>707</v>
      </c>
    </row>
    <row r="568" spans="1:7">
      <c r="A568" t="s">
        <v>1377</v>
      </c>
      <c r="B568" s="343" t="s">
        <v>1378</v>
      </c>
      <c r="C568" t="str">
        <f>IF(PL損益計算書・収益計画!J46="","",TEXT((PL損益計算書・収益計画!J46),"0"))</f>
        <v/>
      </c>
      <c r="D568" t="s">
        <v>446</v>
      </c>
      <c r="E568">
        <v>7</v>
      </c>
      <c r="F568">
        <v>45</v>
      </c>
      <c r="G568" s="411" t="s">
        <v>707</v>
      </c>
    </row>
    <row r="569" spans="1:7">
      <c r="A569" t="s">
        <v>1379</v>
      </c>
      <c r="B569" s="343" t="s">
        <v>1380</v>
      </c>
      <c r="C569" t="str">
        <f>IF(PL損益計算書・収益計画!J47="","",TEXT((PL損益計算書・収益計画!J47),"#,##0"))</f>
        <v/>
      </c>
      <c r="D569" t="s">
        <v>446</v>
      </c>
      <c r="E569">
        <v>7</v>
      </c>
      <c r="F569">
        <v>46</v>
      </c>
      <c r="G569" s="411" t="s">
        <v>707</v>
      </c>
    </row>
    <row r="570" spans="1:7">
      <c r="A570" t="s">
        <v>1381</v>
      </c>
      <c r="B570" s="343" t="s">
        <v>1382</v>
      </c>
      <c r="C570" t="str">
        <f>IF(PL損益計算書・収益計画!J48="","",TEXT((PL損益計算書・収益計画!J48),"#,##0"))</f>
        <v/>
      </c>
      <c r="D570" t="s">
        <v>446</v>
      </c>
      <c r="E570">
        <v>7</v>
      </c>
      <c r="F570">
        <v>47</v>
      </c>
      <c r="G570" s="411" t="s">
        <v>707</v>
      </c>
    </row>
    <row r="571" spans="1:7">
      <c r="A571" t="s">
        <v>1383</v>
      </c>
      <c r="B571" s="343" t="s">
        <v>1384</v>
      </c>
      <c r="C571" t="str">
        <f>IF(PL損益計算書・収益計画!J49="","",TEXT((PL損益計算書・収益計画!J49),"0.00"))</f>
        <v/>
      </c>
      <c r="D571" t="s">
        <v>446</v>
      </c>
      <c r="E571">
        <v>7</v>
      </c>
      <c r="F571">
        <v>48</v>
      </c>
      <c r="G571" s="411" t="s">
        <v>707</v>
      </c>
    </row>
    <row r="572" spans="1:7">
      <c r="A572" t="s">
        <v>1385</v>
      </c>
      <c r="B572" s="343" t="s">
        <v>436</v>
      </c>
      <c r="C572" t="s">
        <v>401</v>
      </c>
      <c r="D572" t="s">
        <v>402</v>
      </c>
      <c r="E572">
        <v>7</v>
      </c>
      <c r="F572">
        <v>49</v>
      </c>
      <c r="G572" s="411" t="s">
        <v>707</v>
      </c>
    </row>
    <row r="573" spans="1:7">
      <c r="A573" t="s">
        <v>1386</v>
      </c>
      <c r="B573" s="343" t="s">
        <v>1387</v>
      </c>
      <c r="C573" t="str">
        <f>IF(PL損益計算書・収益計画!J51="","",TEXT((PL損益計算書・収益計画!J51),"#,##0"))</f>
        <v/>
      </c>
      <c r="D573" t="s">
        <v>446</v>
      </c>
      <c r="E573">
        <v>7</v>
      </c>
      <c r="F573">
        <v>50</v>
      </c>
      <c r="G573" s="411" t="s">
        <v>707</v>
      </c>
    </row>
    <row r="574" spans="1:7">
      <c r="A574" t="s">
        <v>1388</v>
      </c>
      <c r="B574" s="343" t="s">
        <v>1389</v>
      </c>
      <c r="C574" t="str">
        <f>IF(PL損益計算書・収益計画!J52="","",TEXT((PL損益計算書・収益計画!J52),"#,##0"))</f>
        <v/>
      </c>
      <c r="D574" t="s">
        <v>446</v>
      </c>
      <c r="E574">
        <v>7</v>
      </c>
      <c r="F574">
        <v>51</v>
      </c>
      <c r="G574" s="411" t="s">
        <v>707</v>
      </c>
    </row>
    <row r="575" spans="1:7">
      <c r="A575" t="s">
        <v>1390</v>
      </c>
      <c r="B575" s="343" t="s">
        <v>1391</v>
      </c>
      <c r="C575" t="str">
        <f>IF(PL損益計算書・収益計画!J53="","",TEXT((PL損益計算書・収益計画!J53),"#,##0"))</f>
        <v/>
      </c>
      <c r="D575" t="s">
        <v>446</v>
      </c>
      <c r="E575">
        <v>7</v>
      </c>
      <c r="F575">
        <v>52</v>
      </c>
      <c r="G575" s="411" t="s">
        <v>707</v>
      </c>
    </row>
    <row r="576" spans="1:7">
      <c r="A576" t="s">
        <v>1392</v>
      </c>
      <c r="B576" s="343" t="s">
        <v>1393</v>
      </c>
      <c r="C576" t="str">
        <f>IF(PL損益計算書・収益計画!J54="","",TEXT((PL損益計算書・収益計画!J54),"0.0"))</f>
        <v>0.0</v>
      </c>
      <c r="D576" t="s">
        <v>446</v>
      </c>
      <c r="E576">
        <v>7</v>
      </c>
      <c r="F576">
        <v>53</v>
      </c>
      <c r="G576" s="411" t="s">
        <v>707</v>
      </c>
    </row>
    <row r="577" spans="1:7">
      <c r="A577" t="s">
        <v>1394</v>
      </c>
      <c r="B577" s="343" t="s">
        <v>436</v>
      </c>
      <c r="C577" t="s">
        <v>401</v>
      </c>
      <c r="D577" t="s">
        <v>402</v>
      </c>
      <c r="E577">
        <v>7</v>
      </c>
      <c r="F577">
        <v>54</v>
      </c>
      <c r="G577" s="411" t="s">
        <v>707</v>
      </c>
    </row>
    <row r="578" spans="1:7">
      <c r="A578" t="s">
        <v>1395</v>
      </c>
      <c r="B578" s="343" t="s">
        <v>1396</v>
      </c>
      <c r="C578" t="str">
        <f>IF(PL損益計算書・収益計画!J56="","",TEXT((PL損益計算書・収益計画!J56),"#,##0"))</f>
        <v/>
      </c>
      <c r="D578" t="s">
        <v>446</v>
      </c>
      <c r="E578">
        <v>7</v>
      </c>
      <c r="F578">
        <v>55</v>
      </c>
      <c r="G578" s="411" t="s">
        <v>707</v>
      </c>
    </row>
    <row r="579" spans="1:7">
      <c r="A579" t="s">
        <v>1397</v>
      </c>
      <c r="B579" s="343" t="s">
        <v>436</v>
      </c>
      <c r="C579" t="s">
        <v>401</v>
      </c>
      <c r="D579" t="s">
        <v>402</v>
      </c>
      <c r="E579">
        <v>7</v>
      </c>
      <c r="F579">
        <v>56</v>
      </c>
      <c r="G579" s="411" t="s">
        <v>707</v>
      </c>
    </row>
    <row r="580" spans="1:7">
      <c r="A580" t="s">
        <v>1398</v>
      </c>
      <c r="B580" s="343" t="s">
        <v>436</v>
      </c>
      <c r="C580" t="s">
        <v>401</v>
      </c>
      <c r="D580" t="s">
        <v>402</v>
      </c>
      <c r="E580">
        <v>7</v>
      </c>
      <c r="F580">
        <v>57</v>
      </c>
      <c r="G580" s="411" t="s">
        <v>707</v>
      </c>
    </row>
    <row r="581" spans="1:7">
      <c r="A581" t="s">
        <v>1399</v>
      </c>
      <c r="B581" s="343" t="s">
        <v>436</v>
      </c>
      <c r="C581" t="s">
        <v>401</v>
      </c>
      <c r="D581" t="s">
        <v>402</v>
      </c>
      <c r="E581">
        <v>7</v>
      </c>
      <c r="F581">
        <v>58</v>
      </c>
      <c r="G581" s="411" t="s">
        <v>707</v>
      </c>
    </row>
    <row r="582" spans="1:7">
      <c r="A582" t="s">
        <v>1400</v>
      </c>
      <c r="B582" s="343" t="s">
        <v>436</v>
      </c>
      <c r="C582" t="s">
        <v>401</v>
      </c>
      <c r="D582" t="s">
        <v>402</v>
      </c>
      <c r="E582">
        <v>7</v>
      </c>
      <c r="F582">
        <v>59</v>
      </c>
      <c r="G582" s="411" t="s">
        <v>707</v>
      </c>
    </row>
    <row r="583" spans="1:7">
      <c r="A583" t="s">
        <v>1401</v>
      </c>
      <c r="B583" s="343" t="s">
        <v>215</v>
      </c>
      <c r="C583" t="s">
        <v>401</v>
      </c>
      <c r="D583" t="s">
        <v>402</v>
      </c>
      <c r="E583">
        <v>8</v>
      </c>
      <c r="F583">
        <v>1</v>
      </c>
      <c r="G583" s="411" t="s">
        <v>707</v>
      </c>
    </row>
    <row r="584" spans="1:7">
      <c r="A584" t="s">
        <v>1402</v>
      </c>
      <c r="B584" s="343" t="s">
        <v>1403</v>
      </c>
      <c r="C584" t="str">
        <f>IF(PL損益計算書・収益計画!K3="","",TEXT(PL損益計算書・収益計画!K3,"yyyy年mm月"))</f>
        <v/>
      </c>
      <c r="D584" t="s">
        <v>446</v>
      </c>
      <c r="E584">
        <v>8</v>
      </c>
      <c r="F584">
        <v>2</v>
      </c>
      <c r="G584" s="411" t="s">
        <v>707</v>
      </c>
    </row>
    <row r="585" spans="1:7">
      <c r="A585" t="s">
        <v>1404</v>
      </c>
      <c r="B585" s="343" t="s">
        <v>436</v>
      </c>
      <c r="C585" t="s">
        <v>401</v>
      </c>
      <c r="D585" t="s">
        <v>402</v>
      </c>
      <c r="E585">
        <v>8</v>
      </c>
      <c r="F585">
        <v>3</v>
      </c>
      <c r="G585" s="411" t="s">
        <v>707</v>
      </c>
    </row>
    <row r="586" spans="1:7">
      <c r="A586" t="s">
        <v>1405</v>
      </c>
      <c r="B586" s="343" t="s">
        <v>1406</v>
      </c>
      <c r="C586" t="str">
        <f>IF(PL損益計算書・収益計画!K5="","",TEXT((PL損益計算書・収益計画!K5),"#,##0"))</f>
        <v>0</v>
      </c>
      <c r="D586" t="s">
        <v>446</v>
      </c>
      <c r="E586">
        <v>8</v>
      </c>
      <c r="F586">
        <v>4</v>
      </c>
      <c r="G586" s="411" t="s">
        <v>707</v>
      </c>
    </row>
    <row r="587" spans="1:7">
      <c r="A587" t="s">
        <v>1407</v>
      </c>
      <c r="B587" s="343" t="s">
        <v>1408</v>
      </c>
      <c r="C587" t="str">
        <f>IF(PL損益計算書・収益計画!K6="","",TEXT((PL損益計算書・収益計画!K6),"#,##0"))</f>
        <v/>
      </c>
      <c r="D587" t="s">
        <v>446</v>
      </c>
      <c r="E587">
        <v>8</v>
      </c>
      <c r="F587">
        <v>5</v>
      </c>
      <c r="G587" s="411" t="s">
        <v>707</v>
      </c>
    </row>
    <row r="588" spans="1:7">
      <c r="A588" t="s">
        <v>1409</v>
      </c>
      <c r="B588" s="343" t="s">
        <v>1410</v>
      </c>
      <c r="C588" t="str">
        <f>IF(PL損益計算書・収益計画!K7="","",TEXT((PL損益計算書・収益計画!K7),"#,##0"))</f>
        <v/>
      </c>
      <c r="D588" t="s">
        <v>446</v>
      </c>
      <c r="E588">
        <v>8</v>
      </c>
      <c r="F588">
        <v>6</v>
      </c>
      <c r="G588" s="411" t="s">
        <v>707</v>
      </c>
    </row>
    <row r="589" spans="1:7">
      <c r="A589" t="s">
        <v>1411</v>
      </c>
      <c r="B589" s="343" t="s">
        <v>1412</v>
      </c>
      <c r="C589" t="str">
        <f>IF(PL損益計算書・収益計画!K8="","",TEXT((PL損益計算書・収益計画!K8),"#,##0"))</f>
        <v>0</v>
      </c>
      <c r="D589" t="s">
        <v>446</v>
      </c>
      <c r="E589">
        <v>8</v>
      </c>
      <c r="F589">
        <v>7</v>
      </c>
      <c r="G589" s="411" t="s">
        <v>707</v>
      </c>
    </row>
    <row r="590" spans="1:7">
      <c r="A590" t="s">
        <v>1413</v>
      </c>
      <c r="B590" s="343" t="s">
        <v>1414</v>
      </c>
      <c r="C590" t="str">
        <f>IF(PL損益計算書・収益計画!K9="","",TEXT((PL損益計算書・収益計画!K9),"#,##0"))</f>
        <v/>
      </c>
      <c r="D590" t="s">
        <v>446</v>
      </c>
      <c r="E590">
        <v>8</v>
      </c>
      <c r="F590">
        <v>8</v>
      </c>
      <c r="G590" s="411" t="s">
        <v>707</v>
      </c>
    </row>
    <row r="591" spans="1:7">
      <c r="A591" t="s">
        <v>1415</v>
      </c>
      <c r="B591" s="343" t="s">
        <v>1416</v>
      </c>
      <c r="C591" t="str">
        <f>IF(PL損益計算書・収益計画!K10="","",TEXT((PL損益計算書・収益計画!K10),"#,##0"))</f>
        <v>0</v>
      </c>
      <c r="D591" t="s">
        <v>446</v>
      </c>
      <c r="E591">
        <v>8</v>
      </c>
      <c r="F591">
        <v>9</v>
      </c>
      <c r="G591" s="411" t="s">
        <v>707</v>
      </c>
    </row>
    <row r="592" spans="1:7">
      <c r="A592" t="s">
        <v>1417</v>
      </c>
      <c r="B592" s="343" t="s">
        <v>1418</v>
      </c>
      <c r="C592" t="str">
        <f>IF(PL損益計算書・収益計画!K11="","",TEXT((PL損益計算書・収益計画!K11),"#,##0"))</f>
        <v/>
      </c>
      <c r="D592" t="s">
        <v>446</v>
      </c>
      <c r="E592">
        <v>8</v>
      </c>
      <c r="F592">
        <v>10</v>
      </c>
      <c r="G592" s="411" t="s">
        <v>707</v>
      </c>
    </row>
    <row r="593" spans="1:7">
      <c r="A593" t="s">
        <v>1419</v>
      </c>
      <c r="B593" s="343" t="s">
        <v>1420</v>
      </c>
      <c r="C593" t="str">
        <f>IF(PL損益計算書・収益計画!K12="","",TEXT((PL損益計算書・収益計画!K12),"#,##0"))</f>
        <v/>
      </c>
      <c r="D593" t="s">
        <v>446</v>
      </c>
      <c r="E593">
        <v>8</v>
      </c>
      <c r="F593">
        <v>11</v>
      </c>
      <c r="G593" s="411" t="s">
        <v>707</v>
      </c>
    </row>
    <row r="594" spans="1:7">
      <c r="A594" t="s">
        <v>1421</v>
      </c>
      <c r="B594" s="343" t="s">
        <v>1422</v>
      </c>
      <c r="C594" t="str">
        <f>IF(PL損益計算書・収益計画!K13="","",TEXT((PL損益計算書・収益計画!K13),"#,##0"))</f>
        <v/>
      </c>
      <c r="D594" t="s">
        <v>446</v>
      </c>
      <c r="E594">
        <v>8</v>
      </c>
      <c r="F594">
        <v>12</v>
      </c>
      <c r="G594" s="411" t="s">
        <v>707</v>
      </c>
    </row>
    <row r="595" spans="1:7">
      <c r="A595" t="s">
        <v>1423</v>
      </c>
      <c r="B595" s="343" t="s">
        <v>1424</v>
      </c>
      <c r="C595" t="str">
        <f>IF(PL損益計算書・収益計画!K14="","",TEXT((PL損益計算書・収益計画!K14),"#,##0"))</f>
        <v/>
      </c>
      <c r="D595" t="s">
        <v>446</v>
      </c>
      <c r="E595">
        <v>8</v>
      </c>
      <c r="F595">
        <v>13</v>
      </c>
      <c r="G595" s="411" t="s">
        <v>707</v>
      </c>
    </row>
    <row r="596" spans="1:7">
      <c r="A596" t="s">
        <v>1425</v>
      </c>
      <c r="B596" s="343" t="s">
        <v>1426</v>
      </c>
      <c r="C596" t="str">
        <f>IF(PL損益計算書・収益計画!K15="","",TEXT((PL損益計算書・収益計画!K15),"#,##0"))</f>
        <v>0</v>
      </c>
      <c r="D596" t="s">
        <v>446</v>
      </c>
      <c r="E596">
        <v>8</v>
      </c>
      <c r="F596">
        <v>14</v>
      </c>
      <c r="G596" s="411" t="s">
        <v>707</v>
      </c>
    </row>
    <row r="597" spans="1:7">
      <c r="A597" t="s">
        <v>1427</v>
      </c>
      <c r="B597" s="343" t="s">
        <v>1428</v>
      </c>
      <c r="C597" t="str">
        <f>IF(PL損益計算書・収益計画!K16="","",TEXT((PL損益計算書・収益計画!K16),"#,##0"))</f>
        <v>0</v>
      </c>
      <c r="D597" t="s">
        <v>446</v>
      </c>
      <c r="E597">
        <v>8</v>
      </c>
      <c r="F597">
        <v>15</v>
      </c>
      <c r="G597" s="411" t="s">
        <v>707</v>
      </c>
    </row>
    <row r="598" spans="1:7">
      <c r="A598" t="s">
        <v>1429</v>
      </c>
      <c r="B598" s="343" t="s">
        <v>1430</v>
      </c>
      <c r="C598" t="str">
        <f>IF(PL損益計算書・収益計画!K17="","",TEXT((PL損益計算書・収益計画!K17),"#,##0"))</f>
        <v>0</v>
      </c>
      <c r="D598" t="s">
        <v>446</v>
      </c>
      <c r="E598">
        <v>8</v>
      </c>
      <c r="F598">
        <v>16</v>
      </c>
      <c r="G598" s="411" t="s">
        <v>707</v>
      </c>
    </row>
    <row r="599" spans="1:7">
      <c r="A599" t="s">
        <v>1431</v>
      </c>
      <c r="B599" s="343" t="s">
        <v>1432</v>
      </c>
      <c r="C599" t="str">
        <f>IF(PL損益計算書・収益計画!K18="","",TEXT((PL損益計算書・収益計画!K18),"#,##0"))</f>
        <v/>
      </c>
      <c r="D599" t="s">
        <v>446</v>
      </c>
      <c r="E599">
        <v>8</v>
      </c>
      <c r="F599">
        <v>17</v>
      </c>
      <c r="G599" s="411" t="s">
        <v>707</v>
      </c>
    </row>
    <row r="600" spans="1:7">
      <c r="A600" t="s">
        <v>1433</v>
      </c>
      <c r="B600" s="343" t="s">
        <v>1416</v>
      </c>
      <c r="C600" t="str">
        <f>IF(PL損益計算書・収益計画!K19="","",TEXT((PL損益計算書・収益計画!K19),"#,##0"))</f>
        <v>0</v>
      </c>
      <c r="D600" t="s">
        <v>446</v>
      </c>
      <c r="E600">
        <v>8</v>
      </c>
      <c r="F600">
        <v>18</v>
      </c>
      <c r="G600" s="411" t="s">
        <v>707</v>
      </c>
    </row>
    <row r="601" spans="1:7">
      <c r="A601" t="s">
        <v>1434</v>
      </c>
      <c r="B601" s="343" t="s">
        <v>1435</v>
      </c>
      <c r="C601" t="str">
        <f>IF(PL損益計算書・収益計画!K20="","",TEXT((PL損益計算書・収益計画!K20),"#,##0"))</f>
        <v/>
      </c>
      <c r="D601" t="s">
        <v>446</v>
      </c>
      <c r="E601">
        <v>8</v>
      </c>
      <c r="F601">
        <v>19</v>
      </c>
      <c r="G601" s="411" t="s">
        <v>707</v>
      </c>
    </row>
    <row r="602" spans="1:7">
      <c r="A602" t="s">
        <v>1436</v>
      </c>
      <c r="B602" s="343" t="s">
        <v>436</v>
      </c>
      <c r="C602" t="s">
        <v>401</v>
      </c>
      <c r="D602" t="s">
        <v>402</v>
      </c>
      <c r="E602">
        <v>8</v>
      </c>
      <c r="F602">
        <v>20</v>
      </c>
      <c r="G602" s="411" t="s">
        <v>707</v>
      </c>
    </row>
    <row r="603" spans="1:7">
      <c r="A603" t="s">
        <v>1437</v>
      </c>
      <c r="B603" s="343" t="s">
        <v>1438</v>
      </c>
      <c r="C603" t="str">
        <f>IF(PL損益計算書・収益計画!K22="","",TEXT((PL損益計算書・収益計画!K22),"#,##0"))</f>
        <v/>
      </c>
      <c r="D603" t="s">
        <v>446</v>
      </c>
      <c r="E603">
        <v>8</v>
      </c>
      <c r="F603">
        <v>21</v>
      </c>
      <c r="G603" s="411" t="s">
        <v>707</v>
      </c>
    </row>
    <row r="604" spans="1:7">
      <c r="A604" t="s">
        <v>1439</v>
      </c>
      <c r="B604" s="343" t="s">
        <v>1420</v>
      </c>
      <c r="C604" t="str">
        <f>IF(PL損益計算書・収益計画!K23="","",TEXT((PL損益計算書・収益計画!K23),"#,##0"))</f>
        <v/>
      </c>
      <c r="D604" t="s">
        <v>446</v>
      </c>
      <c r="E604">
        <v>8</v>
      </c>
      <c r="F604">
        <v>22</v>
      </c>
      <c r="G604" s="411" t="s">
        <v>707</v>
      </c>
    </row>
    <row r="605" spans="1:7">
      <c r="A605" t="s">
        <v>1440</v>
      </c>
      <c r="B605" s="343" t="s">
        <v>1441</v>
      </c>
      <c r="C605" t="str">
        <f>IF(PL損益計算書・収益計画!K24="","",TEXT((PL損益計算書・収益計画!K24),"#,##0"))</f>
        <v/>
      </c>
      <c r="D605" t="s">
        <v>446</v>
      </c>
      <c r="E605">
        <v>8</v>
      </c>
      <c r="F605">
        <v>23</v>
      </c>
      <c r="G605" s="411" t="s">
        <v>707</v>
      </c>
    </row>
    <row r="606" spans="1:7">
      <c r="A606" t="s">
        <v>1442</v>
      </c>
      <c r="B606" s="343" t="s">
        <v>1424</v>
      </c>
      <c r="C606" t="str">
        <f>IF(PL損益計算書・収益計画!K25="","",TEXT((PL損益計算書・収益計画!K25),"#,##0"))</f>
        <v/>
      </c>
      <c r="D606" t="s">
        <v>446</v>
      </c>
      <c r="E606">
        <v>8</v>
      </c>
      <c r="F606">
        <v>24</v>
      </c>
      <c r="G606" s="411" t="s">
        <v>707</v>
      </c>
    </row>
    <row r="607" spans="1:7">
      <c r="A607" t="s">
        <v>1443</v>
      </c>
      <c r="B607" s="343" t="s">
        <v>1444</v>
      </c>
      <c r="C607" t="str">
        <f>IF(PL損益計算書・収益計画!K26="","",TEXT((PL損益計算書・収益計画!K26),"#,##0"))</f>
        <v>0</v>
      </c>
      <c r="D607" t="s">
        <v>446</v>
      </c>
      <c r="E607">
        <v>8</v>
      </c>
      <c r="F607">
        <v>25</v>
      </c>
      <c r="G607" s="411" t="s">
        <v>707</v>
      </c>
    </row>
    <row r="608" spans="1:7">
      <c r="A608" t="s">
        <v>1445</v>
      </c>
      <c r="B608" s="343" t="s">
        <v>1446</v>
      </c>
      <c r="C608" t="str">
        <f>IF(PL損益計算書・収益計画!K27="","",TEXT((PL損益計算書・収益計画!K27),"#,##0"))</f>
        <v>0</v>
      </c>
      <c r="D608" t="s">
        <v>446</v>
      </c>
      <c r="E608">
        <v>8</v>
      </c>
      <c r="F608">
        <v>26</v>
      </c>
      <c r="G608" s="411" t="s">
        <v>707</v>
      </c>
    </row>
    <row r="609" spans="1:7">
      <c r="A609" t="s">
        <v>1447</v>
      </c>
      <c r="B609" s="343" t="s">
        <v>1448</v>
      </c>
      <c r="C609" t="str">
        <f>IF(PL損益計算書・収益計画!K28="","",TEXT((PL損益計算書・収益計画!K28),"#,##0"))</f>
        <v>0</v>
      </c>
      <c r="D609" t="s">
        <v>446</v>
      </c>
      <c r="E609">
        <v>8</v>
      </c>
      <c r="F609">
        <v>27</v>
      </c>
      <c r="G609" s="411" t="s">
        <v>707</v>
      </c>
    </row>
    <row r="610" spans="1:7">
      <c r="A610" t="s">
        <v>1449</v>
      </c>
      <c r="B610" s="343" t="s">
        <v>1450</v>
      </c>
      <c r="C610" t="str">
        <f>IF(PL損益計算書・収益計画!K29="","",TEXT((PL損益計算書・収益計画!K29),"#,##0"))</f>
        <v/>
      </c>
      <c r="D610" t="s">
        <v>446</v>
      </c>
      <c r="E610">
        <v>8</v>
      </c>
      <c r="F610">
        <v>28</v>
      </c>
      <c r="G610" s="411" t="s">
        <v>707</v>
      </c>
    </row>
    <row r="611" spans="1:7">
      <c r="A611" t="s">
        <v>1451</v>
      </c>
      <c r="B611" s="343" t="s">
        <v>1452</v>
      </c>
      <c r="C611" t="str">
        <f>IF(PL損益計算書・収益計画!K30="","",TEXT((PL損益計算書・収益計画!K30),"#,##0"))</f>
        <v/>
      </c>
      <c r="D611" t="s">
        <v>446</v>
      </c>
      <c r="E611">
        <v>8</v>
      </c>
      <c r="F611">
        <v>29</v>
      </c>
      <c r="G611" s="411" t="s">
        <v>707</v>
      </c>
    </row>
    <row r="612" spans="1:7">
      <c r="A612" t="s">
        <v>1453</v>
      </c>
      <c r="B612" s="343" t="s">
        <v>1454</v>
      </c>
      <c r="C612" t="str">
        <f>IF(PL損益計算書・収益計画!K31="","",TEXT((PL損益計算書・収益計画!K31),"#,##0"))</f>
        <v>0</v>
      </c>
      <c r="D612" t="s">
        <v>446</v>
      </c>
      <c r="E612">
        <v>8</v>
      </c>
      <c r="F612">
        <v>30</v>
      </c>
      <c r="G612" s="411" t="s">
        <v>707</v>
      </c>
    </row>
    <row r="613" spans="1:7">
      <c r="A613" t="s">
        <v>1455</v>
      </c>
      <c r="B613" s="343" t="s">
        <v>436</v>
      </c>
      <c r="C613" t="s">
        <v>401</v>
      </c>
      <c r="D613" t="s">
        <v>402</v>
      </c>
      <c r="E613">
        <v>8</v>
      </c>
      <c r="F613">
        <v>31</v>
      </c>
      <c r="G613" s="411" t="s">
        <v>707</v>
      </c>
    </row>
    <row r="614" spans="1:7">
      <c r="A614" t="s">
        <v>1456</v>
      </c>
      <c r="B614" s="343" t="s">
        <v>436</v>
      </c>
      <c r="C614" t="s">
        <v>401</v>
      </c>
      <c r="D614" t="s">
        <v>402</v>
      </c>
      <c r="E614">
        <v>8</v>
      </c>
      <c r="F614">
        <v>32</v>
      </c>
      <c r="G614" s="411" t="s">
        <v>707</v>
      </c>
    </row>
    <row r="615" spans="1:7">
      <c r="A615" t="s">
        <v>1457</v>
      </c>
      <c r="B615" s="343" t="s">
        <v>436</v>
      </c>
      <c r="C615" t="s">
        <v>401</v>
      </c>
      <c r="D615" t="s">
        <v>402</v>
      </c>
      <c r="E615">
        <v>8</v>
      </c>
      <c r="F615">
        <v>33</v>
      </c>
      <c r="G615" s="411" t="s">
        <v>707</v>
      </c>
    </row>
    <row r="616" spans="1:7">
      <c r="A616" t="s">
        <v>1458</v>
      </c>
      <c r="B616" s="343" t="s">
        <v>436</v>
      </c>
      <c r="C616" t="s">
        <v>401</v>
      </c>
      <c r="D616" t="s">
        <v>402</v>
      </c>
      <c r="E616">
        <v>8</v>
      </c>
      <c r="F616">
        <v>34</v>
      </c>
      <c r="G616" s="411" t="s">
        <v>707</v>
      </c>
    </row>
    <row r="617" spans="1:7">
      <c r="A617" t="s">
        <v>1459</v>
      </c>
      <c r="B617" s="343" t="s">
        <v>436</v>
      </c>
      <c r="C617" t="s">
        <v>401</v>
      </c>
      <c r="D617" t="s">
        <v>402</v>
      </c>
      <c r="E617">
        <v>8</v>
      </c>
      <c r="F617">
        <v>35</v>
      </c>
      <c r="G617" s="411" t="s">
        <v>707</v>
      </c>
    </row>
    <row r="618" spans="1:7">
      <c r="A618" t="s">
        <v>1460</v>
      </c>
      <c r="B618" s="343" t="s">
        <v>436</v>
      </c>
      <c r="C618" t="s">
        <v>401</v>
      </c>
      <c r="D618" t="s">
        <v>402</v>
      </c>
      <c r="E618">
        <v>8</v>
      </c>
      <c r="F618">
        <v>36</v>
      </c>
      <c r="G618" s="411" t="s">
        <v>707</v>
      </c>
    </row>
    <row r="619" spans="1:7">
      <c r="A619" t="s">
        <v>1461</v>
      </c>
      <c r="B619" s="343" t="s">
        <v>1444</v>
      </c>
      <c r="C619" t="str">
        <f>IF(PL損益計算書・収益計画!K38="","",TEXT((PL損益計算書・収益計画!K38),"#,##0"))</f>
        <v>0</v>
      </c>
      <c r="D619" t="s">
        <v>446</v>
      </c>
      <c r="E619">
        <v>8</v>
      </c>
      <c r="F619">
        <v>37</v>
      </c>
      <c r="G619" s="411" t="s">
        <v>707</v>
      </c>
    </row>
    <row r="620" spans="1:7">
      <c r="A620" t="s">
        <v>1462</v>
      </c>
      <c r="B620" s="343" t="s">
        <v>1463</v>
      </c>
      <c r="C620" t="str">
        <f>IF(PL損益計算書・収益計画!K39="","",TEXT((PL損益計算書・収益計画!K39),"#,##0"))</f>
        <v>0</v>
      </c>
      <c r="D620" t="s">
        <v>446</v>
      </c>
      <c r="E620">
        <v>8</v>
      </c>
      <c r="F620">
        <v>38</v>
      </c>
      <c r="G620" s="411" t="s">
        <v>707</v>
      </c>
    </row>
    <row r="621" spans="1:7">
      <c r="A621" t="s">
        <v>1464</v>
      </c>
      <c r="B621" s="343" t="s">
        <v>1465</v>
      </c>
      <c r="C621" t="str">
        <f>IF(PL損益計算書・収益計画!K40="","",TEXT((PL損益計算書・収益計画!K40),"#,##0"))</f>
        <v>0</v>
      </c>
      <c r="D621" t="s">
        <v>446</v>
      </c>
      <c r="E621">
        <v>8</v>
      </c>
      <c r="F621">
        <v>39</v>
      </c>
      <c r="G621" s="411" t="s">
        <v>707</v>
      </c>
    </row>
    <row r="622" spans="1:7">
      <c r="A622" t="s">
        <v>1466</v>
      </c>
      <c r="B622" s="343" t="s">
        <v>1467</v>
      </c>
      <c r="C622" t="str">
        <f>IF(PL損益計算書・収益計画!K41="","",TEXT((PL損益計算書・収益計画!K41),"#,##0"))</f>
        <v>0</v>
      </c>
      <c r="D622" t="s">
        <v>446</v>
      </c>
      <c r="E622">
        <v>8</v>
      </c>
      <c r="F622">
        <v>40</v>
      </c>
      <c r="G622" s="411" t="s">
        <v>707</v>
      </c>
    </row>
    <row r="623" spans="1:7">
      <c r="A623" t="s">
        <v>1468</v>
      </c>
      <c r="B623" s="343" t="s">
        <v>1469</v>
      </c>
      <c r="C623" t="str">
        <f>IF(PL損益計算書・収益計画!K42="","",TEXT((PL損益計算書・収益計画!K42),"#,##0"))</f>
        <v>0</v>
      </c>
      <c r="D623" t="s">
        <v>446</v>
      </c>
      <c r="E623">
        <v>8</v>
      </c>
      <c r="F623">
        <v>41</v>
      </c>
      <c r="G623" s="411" t="s">
        <v>707</v>
      </c>
    </row>
    <row r="624" spans="1:7">
      <c r="A624" t="s">
        <v>1470</v>
      </c>
      <c r="B624" s="343" t="s">
        <v>1471</v>
      </c>
      <c r="C624" t="str">
        <f>IF(PL損益計算書・収益計画!K43="","",TEXT((PL損益計算書・収益計画!K43),"#,##0"))</f>
        <v>0</v>
      </c>
      <c r="D624" t="s">
        <v>446</v>
      </c>
      <c r="E624">
        <v>8</v>
      </c>
      <c r="F624">
        <v>42</v>
      </c>
      <c r="G624" s="411" t="s">
        <v>707</v>
      </c>
    </row>
    <row r="625" spans="1:7">
      <c r="A625" t="s">
        <v>1472</v>
      </c>
      <c r="B625" s="343" t="s">
        <v>1473</v>
      </c>
      <c r="C625" t="str">
        <f>IF(PL損益計算書・収益計画!K44="","",TEXT((PL損益計算書・収益計画!K44),"0.0"))</f>
        <v>0.0</v>
      </c>
      <c r="D625" t="s">
        <v>446</v>
      </c>
      <c r="E625">
        <v>8</v>
      </c>
      <c r="F625">
        <v>43</v>
      </c>
      <c r="G625" s="411" t="s">
        <v>707</v>
      </c>
    </row>
    <row r="626" spans="1:7">
      <c r="A626" t="s">
        <v>1474</v>
      </c>
      <c r="B626" s="343" t="s">
        <v>436</v>
      </c>
      <c r="C626" t="s">
        <v>401</v>
      </c>
      <c r="D626" t="s">
        <v>402</v>
      </c>
      <c r="E626">
        <v>8</v>
      </c>
      <c r="F626">
        <v>44</v>
      </c>
      <c r="G626" s="411" t="s">
        <v>707</v>
      </c>
    </row>
    <row r="627" spans="1:7">
      <c r="A627" t="s">
        <v>1475</v>
      </c>
      <c r="B627" s="343" t="s">
        <v>1476</v>
      </c>
      <c r="C627" t="str">
        <f>IF(PL損益計算書・収益計画!K46="","",TEXT((PL損益計算書・収益計画!K46),"0"))</f>
        <v/>
      </c>
      <c r="D627" t="s">
        <v>446</v>
      </c>
      <c r="E627">
        <v>8</v>
      </c>
      <c r="F627">
        <v>45</v>
      </c>
      <c r="G627" s="411" t="s">
        <v>707</v>
      </c>
    </row>
    <row r="628" spans="1:7">
      <c r="A628" t="s">
        <v>1477</v>
      </c>
      <c r="B628" s="343" t="s">
        <v>1478</v>
      </c>
      <c r="C628" t="str">
        <f>IF(PL損益計算書・収益計画!K47="","",TEXT((PL損益計算書・収益計画!K47),"#,##0"))</f>
        <v/>
      </c>
      <c r="D628" t="s">
        <v>446</v>
      </c>
      <c r="E628">
        <v>8</v>
      </c>
      <c r="F628">
        <v>46</v>
      </c>
      <c r="G628" s="411" t="s">
        <v>707</v>
      </c>
    </row>
    <row r="629" spans="1:7">
      <c r="A629" t="s">
        <v>1479</v>
      </c>
      <c r="B629" s="343" t="s">
        <v>1480</v>
      </c>
      <c r="C629" t="str">
        <f>IF(PL損益計算書・収益計画!K48="","",TEXT((PL損益計算書・収益計画!K48),"#,##0"))</f>
        <v/>
      </c>
      <c r="D629" t="s">
        <v>446</v>
      </c>
      <c r="E629">
        <v>8</v>
      </c>
      <c r="F629">
        <v>47</v>
      </c>
      <c r="G629" s="411" t="s">
        <v>707</v>
      </c>
    </row>
    <row r="630" spans="1:7">
      <c r="A630" t="s">
        <v>1481</v>
      </c>
      <c r="B630" s="343" t="s">
        <v>1482</v>
      </c>
      <c r="C630" t="str">
        <f>IF(PL損益計算書・収益計画!K49="","",TEXT((PL損益計算書・収益計画!K49),"0.00"))</f>
        <v/>
      </c>
      <c r="D630" t="s">
        <v>446</v>
      </c>
      <c r="E630">
        <v>8</v>
      </c>
      <c r="F630">
        <v>48</v>
      </c>
      <c r="G630" s="411" t="s">
        <v>707</v>
      </c>
    </row>
    <row r="631" spans="1:7">
      <c r="A631" t="s">
        <v>1483</v>
      </c>
      <c r="B631" s="343" t="s">
        <v>436</v>
      </c>
      <c r="C631" t="s">
        <v>401</v>
      </c>
      <c r="D631" t="s">
        <v>402</v>
      </c>
      <c r="E631">
        <v>8</v>
      </c>
      <c r="F631">
        <v>49</v>
      </c>
      <c r="G631" s="411" t="s">
        <v>707</v>
      </c>
    </row>
    <row r="632" spans="1:7">
      <c r="A632" t="s">
        <v>1484</v>
      </c>
      <c r="B632" s="343" t="s">
        <v>1485</v>
      </c>
      <c r="C632" t="str">
        <f>IF(PL損益計算書・収益計画!K51="","",TEXT((PL損益計算書・収益計画!K51),"#,##0"))</f>
        <v/>
      </c>
      <c r="D632" t="s">
        <v>446</v>
      </c>
      <c r="E632">
        <v>8</v>
      </c>
      <c r="F632">
        <v>50</v>
      </c>
      <c r="G632" s="411" t="s">
        <v>707</v>
      </c>
    </row>
    <row r="633" spans="1:7">
      <c r="A633" t="s">
        <v>1486</v>
      </c>
      <c r="B633" s="343" t="s">
        <v>1487</v>
      </c>
      <c r="C633" t="str">
        <f>IF(PL損益計算書・収益計画!K52="","",TEXT((PL損益計算書・収益計画!K52),"#,##0"))</f>
        <v/>
      </c>
      <c r="D633" t="s">
        <v>446</v>
      </c>
      <c r="E633">
        <v>8</v>
      </c>
      <c r="F633">
        <v>51</v>
      </c>
      <c r="G633" s="411" t="s">
        <v>707</v>
      </c>
    </row>
    <row r="634" spans="1:7">
      <c r="A634" t="s">
        <v>1488</v>
      </c>
      <c r="B634" s="343" t="s">
        <v>1489</v>
      </c>
      <c r="C634" t="str">
        <f>IF(PL損益計算書・収益計画!K53="","",TEXT((PL損益計算書・収益計画!K53),"#,##0"))</f>
        <v/>
      </c>
      <c r="D634" t="s">
        <v>446</v>
      </c>
      <c r="E634">
        <v>8</v>
      </c>
      <c r="F634">
        <v>52</v>
      </c>
      <c r="G634" s="411" t="s">
        <v>707</v>
      </c>
    </row>
    <row r="635" spans="1:7">
      <c r="A635" t="s">
        <v>1490</v>
      </c>
      <c r="B635" s="343" t="s">
        <v>1491</v>
      </c>
      <c r="C635" t="str">
        <f>IF(PL損益計算書・収益計画!K54="","",TEXT((PL損益計算書・収益計画!K54),"0.0"))</f>
        <v>0.0</v>
      </c>
      <c r="D635" t="s">
        <v>446</v>
      </c>
      <c r="E635">
        <v>8</v>
      </c>
      <c r="F635">
        <v>53</v>
      </c>
      <c r="G635" s="411" t="s">
        <v>707</v>
      </c>
    </row>
    <row r="636" spans="1:7">
      <c r="A636" t="s">
        <v>1492</v>
      </c>
      <c r="B636" s="343" t="s">
        <v>436</v>
      </c>
      <c r="C636" t="s">
        <v>401</v>
      </c>
      <c r="D636" t="s">
        <v>402</v>
      </c>
      <c r="E636">
        <v>8</v>
      </c>
      <c r="F636">
        <v>54</v>
      </c>
      <c r="G636" s="411" t="s">
        <v>707</v>
      </c>
    </row>
    <row r="637" spans="1:7">
      <c r="A637" t="s">
        <v>1493</v>
      </c>
      <c r="B637" s="343" t="s">
        <v>1494</v>
      </c>
      <c r="C637" t="str">
        <f>IF(PL損益計算書・収益計画!K56="","",TEXT((PL損益計算書・収益計画!K56),"#,##0"))</f>
        <v/>
      </c>
      <c r="D637" t="s">
        <v>446</v>
      </c>
      <c r="E637">
        <v>8</v>
      </c>
      <c r="F637">
        <v>55</v>
      </c>
      <c r="G637" s="411" t="s">
        <v>707</v>
      </c>
    </row>
    <row r="638" spans="1:7">
      <c r="A638" t="s">
        <v>1495</v>
      </c>
      <c r="B638" s="343" t="s">
        <v>436</v>
      </c>
      <c r="C638" t="s">
        <v>401</v>
      </c>
      <c r="D638" t="s">
        <v>402</v>
      </c>
      <c r="E638">
        <v>8</v>
      </c>
      <c r="F638">
        <v>56</v>
      </c>
      <c r="G638" s="411" t="s">
        <v>707</v>
      </c>
    </row>
    <row r="639" spans="1:7">
      <c r="A639" t="s">
        <v>1496</v>
      </c>
      <c r="B639" s="343" t="s">
        <v>436</v>
      </c>
      <c r="C639" t="s">
        <v>401</v>
      </c>
      <c r="D639" t="s">
        <v>402</v>
      </c>
      <c r="E639">
        <v>8</v>
      </c>
      <c r="F639">
        <v>57</v>
      </c>
      <c r="G639" s="411" t="s">
        <v>707</v>
      </c>
    </row>
    <row r="640" spans="1:7">
      <c r="A640" t="s">
        <v>1497</v>
      </c>
      <c r="B640" s="343" t="s">
        <v>436</v>
      </c>
      <c r="C640" t="s">
        <v>401</v>
      </c>
      <c r="D640" t="s">
        <v>402</v>
      </c>
      <c r="E640">
        <v>8</v>
      </c>
      <c r="F640">
        <v>58</v>
      </c>
      <c r="G640" s="411" t="s">
        <v>707</v>
      </c>
    </row>
    <row r="641" spans="1:7">
      <c r="A641" t="s">
        <v>1498</v>
      </c>
      <c r="B641" s="343" t="s">
        <v>436</v>
      </c>
      <c r="C641" t="s">
        <v>401</v>
      </c>
      <c r="D641" t="s">
        <v>402</v>
      </c>
      <c r="E641">
        <v>8</v>
      </c>
      <c r="F641">
        <v>59</v>
      </c>
      <c r="G641" s="411" t="s">
        <v>707</v>
      </c>
    </row>
    <row r="642" spans="1:7">
      <c r="A642" t="s">
        <v>1499</v>
      </c>
      <c r="B642" s="343" t="s">
        <v>216</v>
      </c>
      <c r="C642" t="s">
        <v>401</v>
      </c>
      <c r="D642" t="s">
        <v>402</v>
      </c>
      <c r="E642">
        <v>9</v>
      </c>
      <c r="F642">
        <v>1</v>
      </c>
      <c r="G642" s="411" t="s">
        <v>707</v>
      </c>
    </row>
    <row r="643" spans="1:7">
      <c r="A643" t="s">
        <v>1500</v>
      </c>
      <c r="B643" s="343" t="s">
        <v>1501</v>
      </c>
      <c r="C643" t="str">
        <f>IF(PL損益計算書・収益計画!L3="","",TEXT(PL損益計算書・収益計画!L3,"yyyy年mm月"))</f>
        <v/>
      </c>
      <c r="D643" t="s">
        <v>446</v>
      </c>
      <c r="E643">
        <v>9</v>
      </c>
      <c r="F643">
        <v>2</v>
      </c>
      <c r="G643" s="411" t="s">
        <v>707</v>
      </c>
    </row>
    <row r="644" spans="1:7">
      <c r="A644" t="s">
        <v>1502</v>
      </c>
      <c r="B644" s="343" t="s">
        <v>436</v>
      </c>
      <c r="C644" t="s">
        <v>401</v>
      </c>
      <c r="D644" t="s">
        <v>402</v>
      </c>
      <c r="E644">
        <v>9</v>
      </c>
      <c r="F644">
        <v>3</v>
      </c>
      <c r="G644" s="411" t="s">
        <v>707</v>
      </c>
    </row>
    <row r="645" spans="1:7">
      <c r="A645" t="s">
        <v>1503</v>
      </c>
      <c r="B645" s="343" t="s">
        <v>1504</v>
      </c>
      <c r="C645" t="str">
        <f>IF(PL損益計算書・収益計画!L5="","",TEXT((PL損益計算書・収益計画!L5),"#,##0"))</f>
        <v>0</v>
      </c>
      <c r="D645" t="s">
        <v>446</v>
      </c>
      <c r="E645">
        <v>9</v>
      </c>
      <c r="F645">
        <v>4</v>
      </c>
      <c r="G645" s="411" t="s">
        <v>707</v>
      </c>
    </row>
    <row r="646" spans="1:7">
      <c r="A646" t="s">
        <v>1505</v>
      </c>
      <c r="B646" s="343" t="s">
        <v>1506</v>
      </c>
      <c r="C646" t="str">
        <f>IF(PL損益計算書・収益計画!L6="","",TEXT((PL損益計算書・収益計画!L6),"#,##0"))</f>
        <v/>
      </c>
      <c r="D646" t="s">
        <v>446</v>
      </c>
      <c r="E646">
        <v>9</v>
      </c>
      <c r="F646">
        <v>5</v>
      </c>
      <c r="G646" s="411" t="s">
        <v>707</v>
      </c>
    </row>
    <row r="647" spans="1:7">
      <c r="A647" t="s">
        <v>1507</v>
      </c>
      <c r="B647" s="343" t="s">
        <v>1508</v>
      </c>
      <c r="C647" t="str">
        <f>IF(PL損益計算書・収益計画!L7="","",TEXT((PL損益計算書・収益計画!L7),"#,##0"))</f>
        <v/>
      </c>
      <c r="D647" t="s">
        <v>446</v>
      </c>
      <c r="E647">
        <v>9</v>
      </c>
      <c r="F647">
        <v>6</v>
      </c>
      <c r="G647" s="411" t="s">
        <v>707</v>
      </c>
    </row>
    <row r="648" spans="1:7">
      <c r="A648" t="s">
        <v>1509</v>
      </c>
      <c r="B648" s="343" t="s">
        <v>1510</v>
      </c>
      <c r="C648" t="str">
        <f>IF(PL損益計算書・収益計画!L8="","",TEXT((PL損益計算書・収益計画!L8),"#,##0"))</f>
        <v>0</v>
      </c>
      <c r="D648" t="s">
        <v>446</v>
      </c>
      <c r="E648">
        <v>9</v>
      </c>
      <c r="F648">
        <v>7</v>
      </c>
      <c r="G648" s="411" t="s">
        <v>707</v>
      </c>
    </row>
    <row r="649" spans="1:7">
      <c r="A649" t="s">
        <v>1511</v>
      </c>
      <c r="B649" s="343" t="s">
        <v>1512</v>
      </c>
      <c r="C649" t="str">
        <f>IF(PL損益計算書・収益計画!L9="","",TEXT((PL損益計算書・収益計画!L9),"#,##0"))</f>
        <v/>
      </c>
      <c r="D649" t="s">
        <v>446</v>
      </c>
      <c r="E649">
        <v>9</v>
      </c>
      <c r="F649">
        <v>8</v>
      </c>
      <c r="G649" s="411" t="s">
        <v>707</v>
      </c>
    </row>
    <row r="650" spans="1:7">
      <c r="A650" t="s">
        <v>1513</v>
      </c>
      <c r="B650" s="343" t="s">
        <v>1514</v>
      </c>
      <c r="C650" t="str">
        <f>IF(PL損益計算書・収益計画!L10="","",TEXT((PL損益計算書・収益計画!L10),"#,##0"))</f>
        <v>0</v>
      </c>
      <c r="D650" t="s">
        <v>446</v>
      </c>
      <c r="E650">
        <v>9</v>
      </c>
      <c r="F650">
        <v>9</v>
      </c>
      <c r="G650" s="411" t="s">
        <v>707</v>
      </c>
    </row>
    <row r="651" spans="1:7">
      <c r="A651" t="s">
        <v>1515</v>
      </c>
      <c r="B651" s="343" t="s">
        <v>1516</v>
      </c>
      <c r="C651" t="str">
        <f>IF(PL損益計算書・収益計画!L11="","",TEXT((PL損益計算書・収益計画!L11),"#,##0"))</f>
        <v/>
      </c>
      <c r="D651" t="s">
        <v>446</v>
      </c>
      <c r="E651">
        <v>9</v>
      </c>
      <c r="F651">
        <v>10</v>
      </c>
      <c r="G651" s="411" t="s">
        <v>707</v>
      </c>
    </row>
    <row r="652" spans="1:7">
      <c r="A652" t="s">
        <v>1517</v>
      </c>
      <c r="B652" s="343" t="s">
        <v>1518</v>
      </c>
      <c r="C652" t="str">
        <f>IF(PL損益計算書・収益計画!L12="","",TEXT((PL損益計算書・収益計画!L12),"#,##0"))</f>
        <v/>
      </c>
      <c r="D652" t="s">
        <v>446</v>
      </c>
      <c r="E652">
        <v>9</v>
      </c>
      <c r="F652">
        <v>11</v>
      </c>
      <c r="G652" s="411" t="s">
        <v>707</v>
      </c>
    </row>
    <row r="653" spans="1:7">
      <c r="A653" t="s">
        <v>1519</v>
      </c>
      <c r="B653" s="343" t="s">
        <v>1520</v>
      </c>
      <c r="C653" t="str">
        <f>IF(PL損益計算書・収益計画!L13="","",TEXT((PL損益計算書・収益計画!L13),"#,##0"))</f>
        <v/>
      </c>
      <c r="D653" t="s">
        <v>446</v>
      </c>
      <c r="E653">
        <v>9</v>
      </c>
      <c r="F653">
        <v>12</v>
      </c>
      <c r="G653" s="411" t="s">
        <v>707</v>
      </c>
    </row>
    <row r="654" spans="1:7">
      <c r="A654" t="s">
        <v>1521</v>
      </c>
      <c r="B654" s="343" t="s">
        <v>1522</v>
      </c>
      <c r="C654" t="str">
        <f>IF(PL損益計算書・収益計画!L14="","",TEXT((PL損益計算書・収益計画!L14),"#,##0"))</f>
        <v/>
      </c>
      <c r="D654" t="s">
        <v>446</v>
      </c>
      <c r="E654">
        <v>9</v>
      </c>
      <c r="F654">
        <v>13</v>
      </c>
      <c r="G654" s="411" t="s">
        <v>707</v>
      </c>
    </row>
    <row r="655" spans="1:7">
      <c r="A655" t="s">
        <v>1523</v>
      </c>
      <c r="B655" s="343" t="s">
        <v>1524</v>
      </c>
      <c r="C655" t="str">
        <f>IF(PL損益計算書・収益計画!L15="","",TEXT((PL損益計算書・収益計画!L15),"#,##0"))</f>
        <v>0</v>
      </c>
      <c r="D655" t="s">
        <v>446</v>
      </c>
      <c r="E655">
        <v>9</v>
      </c>
      <c r="F655">
        <v>14</v>
      </c>
      <c r="G655" s="411" t="s">
        <v>707</v>
      </c>
    </row>
    <row r="656" spans="1:7">
      <c r="A656" t="s">
        <v>1525</v>
      </c>
      <c r="B656" s="343" t="s">
        <v>1526</v>
      </c>
      <c r="C656" t="str">
        <f>IF(PL損益計算書・収益計画!L16="","",TEXT((PL損益計算書・収益計画!L16),"#,##0"))</f>
        <v>0</v>
      </c>
      <c r="D656" t="s">
        <v>446</v>
      </c>
      <c r="E656">
        <v>9</v>
      </c>
      <c r="F656">
        <v>15</v>
      </c>
      <c r="G656" s="411" t="s">
        <v>707</v>
      </c>
    </row>
    <row r="657" spans="1:7">
      <c r="A657" t="s">
        <v>1527</v>
      </c>
      <c r="B657" s="343" t="s">
        <v>1528</v>
      </c>
      <c r="C657" t="str">
        <f>IF(PL損益計算書・収益計画!L17="","",TEXT((PL損益計算書・収益計画!L17),"#,##0"))</f>
        <v>0</v>
      </c>
      <c r="D657" t="s">
        <v>446</v>
      </c>
      <c r="E657">
        <v>9</v>
      </c>
      <c r="F657">
        <v>16</v>
      </c>
      <c r="G657" s="411" t="s">
        <v>707</v>
      </c>
    </row>
    <row r="658" spans="1:7">
      <c r="A658" t="s">
        <v>1529</v>
      </c>
      <c r="B658" s="343" t="s">
        <v>1530</v>
      </c>
      <c r="C658" t="str">
        <f>IF(PL損益計算書・収益計画!L18="","",TEXT((PL損益計算書・収益計画!L18),"#,##0"))</f>
        <v/>
      </c>
      <c r="D658" t="s">
        <v>446</v>
      </c>
      <c r="E658">
        <v>9</v>
      </c>
      <c r="F658">
        <v>17</v>
      </c>
      <c r="G658" s="411" t="s">
        <v>707</v>
      </c>
    </row>
    <row r="659" spans="1:7">
      <c r="A659" t="s">
        <v>1531</v>
      </c>
      <c r="B659" s="343" t="s">
        <v>1514</v>
      </c>
      <c r="C659" t="str">
        <f>IF(PL損益計算書・収益計画!L19="","",TEXT((PL損益計算書・収益計画!L19),"#,##0"))</f>
        <v>0</v>
      </c>
      <c r="D659" t="s">
        <v>446</v>
      </c>
      <c r="E659">
        <v>9</v>
      </c>
      <c r="F659">
        <v>18</v>
      </c>
      <c r="G659" s="411" t="s">
        <v>707</v>
      </c>
    </row>
    <row r="660" spans="1:7">
      <c r="A660" t="s">
        <v>1532</v>
      </c>
      <c r="B660" s="343" t="s">
        <v>1533</v>
      </c>
      <c r="C660" t="str">
        <f>IF(PL損益計算書・収益計画!L20="","",TEXT((PL損益計算書・収益計画!L20),"#,##0"))</f>
        <v/>
      </c>
      <c r="D660" t="s">
        <v>446</v>
      </c>
      <c r="E660">
        <v>9</v>
      </c>
      <c r="F660">
        <v>19</v>
      </c>
      <c r="G660" s="411" t="s">
        <v>707</v>
      </c>
    </row>
    <row r="661" spans="1:7">
      <c r="A661" t="s">
        <v>1534</v>
      </c>
      <c r="B661" s="343" t="s">
        <v>436</v>
      </c>
      <c r="C661" t="s">
        <v>401</v>
      </c>
      <c r="D661" t="s">
        <v>402</v>
      </c>
      <c r="E661">
        <v>9</v>
      </c>
      <c r="F661">
        <v>20</v>
      </c>
      <c r="G661" s="411" t="s">
        <v>707</v>
      </c>
    </row>
    <row r="662" spans="1:7">
      <c r="A662" t="s">
        <v>1535</v>
      </c>
      <c r="B662" s="343" t="s">
        <v>1536</v>
      </c>
      <c r="C662" t="str">
        <f>IF(PL損益計算書・収益計画!L22="","",TEXT((PL損益計算書・収益計画!L22),"#,##0"))</f>
        <v/>
      </c>
      <c r="D662" t="s">
        <v>446</v>
      </c>
      <c r="E662">
        <v>9</v>
      </c>
      <c r="F662">
        <v>21</v>
      </c>
      <c r="G662" s="411" t="s">
        <v>707</v>
      </c>
    </row>
    <row r="663" spans="1:7">
      <c r="A663" t="s">
        <v>1537</v>
      </c>
      <c r="B663" s="343" t="s">
        <v>1518</v>
      </c>
      <c r="C663" t="str">
        <f>IF(PL損益計算書・収益計画!L23="","",TEXT((PL損益計算書・収益計画!L23),"#,##0"))</f>
        <v/>
      </c>
      <c r="D663" t="s">
        <v>446</v>
      </c>
      <c r="E663">
        <v>9</v>
      </c>
      <c r="F663">
        <v>22</v>
      </c>
      <c r="G663" s="411" t="s">
        <v>707</v>
      </c>
    </row>
    <row r="664" spans="1:7">
      <c r="A664" t="s">
        <v>1538</v>
      </c>
      <c r="B664" s="343" t="s">
        <v>1539</v>
      </c>
      <c r="C664" t="str">
        <f>IF(PL損益計算書・収益計画!L24="","",TEXT((PL損益計算書・収益計画!L24),"#,##0"))</f>
        <v/>
      </c>
      <c r="D664" t="s">
        <v>446</v>
      </c>
      <c r="E664">
        <v>9</v>
      </c>
      <c r="F664">
        <v>23</v>
      </c>
      <c r="G664" s="411" t="s">
        <v>707</v>
      </c>
    </row>
    <row r="665" spans="1:7">
      <c r="A665" t="s">
        <v>1540</v>
      </c>
      <c r="B665" s="343" t="s">
        <v>1522</v>
      </c>
      <c r="C665" t="str">
        <f>IF(PL損益計算書・収益計画!L25="","",TEXT((PL損益計算書・収益計画!L25),"#,##0"))</f>
        <v/>
      </c>
      <c r="D665" t="s">
        <v>446</v>
      </c>
      <c r="E665">
        <v>9</v>
      </c>
      <c r="F665">
        <v>24</v>
      </c>
      <c r="G665" s="411" t="s">
        <v>707</v>
      </c>
    </row>
    <row r="666" spans="1:7">
      <c r="A666" t="s">
        <v>1541</v>
      </c>
      <c r="B666" s="343" t="s">
        <v>1542</v>
      </c>
      <c r="C666" t="str">
        <f>IF(PL損益計算書・収益計画!L26="","",TEXT((PL損益計算書・収益計画!L26),"#,##0"))</f>
        <v>0</v>
      </c>
      <c r="D666" t="s">
        <v>446</v>
      </c>
      <c r="E666">
        <v>9</v>
      </c>
      <c r="F666">
        <v>25</v>
      </c>
      <c r="G666" s="411" t="s">
        <v>707</v>
      </c>
    </row>
    <row r="667" spans="1:7">
      <c r="A667" t="s">
        <v>1543</v>
      </c>
      <c r="B667" s="343" t="s">
        <v>1544</v>
      </c>
      <c r="C667" t="str">
        <f>IF(PL損益計算書・収益計画!L27="","",TEXT((PL損益計算書・収益計画!L27),"#,##0"))</f>
        <v>0</v>
      </c>
      <c r="D667" t="s">
        <v>446</v>
      </c>
      <c r="E667">
        <v>9</v>
      </c>
      <c r="F667">
        <v>26</v>
      </c>
      <c r="G667" s="411" t="s">
        <v>707</v>
      </c>
    </row>
    <row r="668" spans="1:7">
      <c r="A668" t="s">
        <v>1545</v>
      </c>
      <c r="B668" s="343" t="s">
        <v>1546</v>
      </c>
      <c r="C668" t="str">
        <f>IF(PL損益計算書・収益計画!L28="","",TEXT((PL損益計算書・収益計画!L28),"#,##0"))</f>
        <v>0</v>
      </c>
      <c r="D668" t="s">
        <v>446</v>
      </c>
      <c r="E668">
        <v>9</v>
      </c>
      <c r="F668">
        <v>27</v>
      </c>
      <c r="G668" s="411" t="s">
        <v>707</v>
      </c>
    </row>
    <row r="669" spans="1:7">
      <c r="A669" t="s">
        <v>1547</v>
      </c>
      <c r="B669" s="343" t="s">
        <v>1548</v>
      </c>
      <c r="C669" t="str">
        <f>IF(PL損益計算書・収益計画!L29="","",TEXT((PL損益計算書・収益計画!L29),"#,##0"))</f>
        <v/>
      </c>
      <c r="D669" t="s">
        <v>446</v>
      </c>
      <c r="E669">
        <v>9</v>
      </c>
      <c r="F669">
        <v>28</v>
      </c>
      <c r="G669" s="411" t="s">
        <v>707</v>
      </c>
    </row>
    <row r="670" spans="1:7">
      <c r="A670" t="s">
        <v>1549</v>
      </c>
      <c r="B670" s="343" t="s">
        <v>1550</v>
      </c>
      <c r="C670" t="str">
        <f>IF(PL損益計算書・収益計画!L30="","",TEXT((PL損益計算書・収益計画!L30),"#,##0"))</f>
        <v/>
      </c>
      <c r="D670" t="s">
        <v>446</v>
      </c>
      <c r="E670">
        <v>9</v>
      </c>
      <c r="F670">
        <v>29</v>
      </c>
      <c r="G670" s="411" t="s">
        <v>707</v>
      </c>
    </row>
    <row r="671" spans="1:7">
      <c r="A671" t="s">
        <v>1551</v>
      </c>
      <c r="B671" s="343" t="s">
        <v>1552</v>
      </c>
      <c r="C671" t="str">
        <f>IF(PL損益計算書・収益計画!L31="","",TEXT((PL損益計算書・収益計画!L31),"#,##0"))</f>
        <v>0</v>
      </c>
      <c r="D671" t="s">
        <v>446</v>
      </c>
      <c r="E671">
        <v>9</v>
      </c>
      <c r="F671">
        <v>30</v>
      </c>
      <c r="G671" s="411" t="s">
        <v>707</v>
      </c>
    </row>
    <row r="672" spans="1:7">
      <c r="A672" t="s">
        <v>1553</v>
      </c>
      <c r="B672" s="343" t="s">
        <v>436</v>
      </c>
      <c r="C672" t="s">
        <v>401</v>
      </c>
      <c r="D672" t="s">
        <v>402</v>
      </c>
      <c r="E672">
        <v>9</v>
      </c>
      <c r="F672">
        <v>31</v>
      </c>
      <c r="G672" s="411" t="s">
        <v>707</v>
      </c>
    </row>
    <row r="673" spans="1:7">
      <c r="A673" t="s">
        <v>1554</v>
      </c>
      <c r="B673" s="343" t="s">
        <v>436</v>
      </c>
      <c r="C673" t="s">
        <v>401</v>
      </c>
      <c r="D673" t="s">
        <v>402</v>
      </c>
      <c r="E673">
        <v>9</v>
      </c>
      <c r="F673">
        <v>32</v>
      </c>
      <c r="G673" s="411" t="s">
        <v>707</v>
      </c>
    </row>
    <row r="674" spans="1:7">
      <c r="A674" t="s">
        <v>1555</v>
      </c>
      <c r="B674" s="343" t="s">
        <v>436</v>
      </c>
      <c r="C674" t="s">
        <v>401</v>
      </c>
      <c r="D674" t="s">
        <v>402</v>
      </c>
      <c r="E674">
        <v>9</v>
      </c>
      <c r="F674">
        <v>33</v>
      </c>
      <c r="G674" s="411" t="s">
        <v>707</v>
      </c>
    </row>
    <row r="675" spans="1:7">
      <c r="A675" t="s">
        <v>1556</v>
      </c>
      <c r="B675" s="343" t="s">
        <v>436</v>
      </c>
      <c r="C675" t="s">
        <v>401</v>
      </c>
      <c r="D675" t="s">
        <v>402</v>
      </c>
      <c r="E675">
        <v>9</v>
      </c>
      <c r="F675">
        <v>34</v>
      </c>
      <c r="G675" s="411" t="s">
        <v>707</v>
      </c>
    </row>
    <row r="676" spans="1:7">
      <c r="A676" t="s">
        <v>1557</v>
      </c>
      <c r="B676" s="343" t="s">
        <v>436</v>
      </c>
      <c r="C676" t="s">
        <v>401</v>
      </c>
      <c r="D676" t="s">
        <v>402</v>
      </c>
      <c r="E676">
        <v>9</v>
      </c>
      <c r="F676">
        <v>35</v>
      </c>
      <c r="G676" s="411" t="s">
        <v>707</v>
      </c>
    </row>
    <row r="677" spans="1:7">
      <c r="A677" t="s">
        <v>1558</v>
      </c>
      <c r="B677" s="343" t="s">
        <v>436</v>
      </c>
      <c r="C677" t="s">
        <v>401</v>
      </c>
      <c r="D677" t="s">
        <v>402</v>
      </c>
      <c r="E677">
        <v>9</v>
      </c>
      <c r="F677">
        <v>36</v>
      </c>
      <c r="G677" s="411" t="s">
        <v>707</v>
      </c>
    </row>
    <row r="678" spans="1:7">
      <c r="A678" t="s">
        <v>1559</v>
      </c>
      <c r="B678" s="343" t="s">
        <v>1542</v>
      </c>
      <c r="C678" t="str">
        <f>IF(PL損益計算書・収益計画!L38="","",TEXT((PL損益計算書・収益計画!L38),"#,##0"))</f>
        <v>0</v>
      </c>
      <c r="D678" t="s">
        <v>446</v>
      </c>
      <c r="E678">
        <v>9</v>
      </c>
      <c r="F678">
        <v>37</v>
      </c>
      <c r="G678" s="411" t="s">
        <v>707</v>
      </c>
    </row>
    <row r="679" spans="1:7">
      <c r="A679" t="s">
        <v>1560</v>
      </c>
      <c r="B679" s="343" t="s">
        <v>1561</v>
      </c>
      <c r="C679" t="str">
        <f>IF(PL損益計算書・収益計画!L39="","",TEXT((PL損益計算書・収益計画!L39),"#,##0"))</f>
        <v>0</v>
      </c>
      <c r="D679" t="s">
        <v>446</v>
      </c>
      <c r="E679">
        <v>9</v>
      </c>
      <c r="F679">
        <v>38</v>
      </c>
      <c r="G679" s="411" t="s">
        <v>707</v>
      </c>
    </row>
    <row r="680" spans="1:7">
      <c r="A680" t="s">
        <v>1562</v>
      </c>
      <c r="B680" s="343" t="s">
        <v>1563</v>
      </c>
      <c r="C680" t="str">
        <f>IF(PL損益計算書・収益計画!L40="","",TEXT((PL損益計算書・収益計画!L40),"#,##0"))</f>
        <v>0</v>
      </c>
      <c r="D680" t="s">
        <v>446</v>
      </c>
      <c r="E680">
        <v>9</v>
      </c>
      <c r="F680">
        <v>39</v>
      </c>
      <c r="G680" s="411" t="s">
        <v>707</v>
      </c>
    </row>
    <row r="681" spans="1:7">
      <c r="A681" t="s">
        <v>1564</v>
      </c>
      <c r="B681" s="343" t="s">
        <v>1565</v>
      </c>
      <c r="C681" t="str">
        <f>IF(PL損益計算書・収益計画!L41="","",TEXT((PL損益計算書・収益計画!L41),"#,##0"))</f>
        <v>0</v>
      </c>
      <c r="D681" t="s">
        <v>446</v>
      </c>
      <c r="E681">
        <v>9</v>
      </c>
      <c r="F681">
        <v>40</v>
      </c>
      <c r="G681" s="411" t="s">
        <v>707</v>
      </c>
    </row>
    <row r="682" spans="1:7">
      <c r="A682" t="s">
        <v>1566</v>
      </c>
      <c r="B682" s="343" t="s">
        <v>1567</v>
      </c>
      <c r="C682" t="str">
        <f>IF(PL損益計算書・収益計画!L42="","",TEXT((PL損益計算書・収益計画!L42),"#,##0"))</f>
        <v>0</v>
      </c>
      <c r="D682" t="s">
        <v>446</v>
      </c>
      <c r="E682">
        <v>9</v>
      </c>
      <c r="F682">
        <v>41</v>
      </c>
      <c r="G682" s="411" t="s">
        <v>707</v>
      </c>
    </row>
    <row r="683" spans="1:7">
      <c r="A683" t="s">
        <v>1568</v>
      </c>
      <c r="B683" s="343" t="s">
        <v>1569</v>
      </c>
      <c r="C683" t="str">
        <f>IF(PL損益計算書・収益計画!L43="","",TEXT((PL損益計算書・収益計画!L43),"#,##0"))</f>
        <v>0</v>
      </c>
      <c r="D683" t="s">
        <v>446</v>
      </c>
      <c r="E683">
        <v>9</v>
      </c>
      <c r="F683">
        <v>42</v>
      </c>
      <c r="G683" s="411" t="s">
        <v>707</v>
      </c>
    </row>
    <row r="684" spans="1:7">
      <c r="A684" t="s">
        <v>1570</v>
      </c>
      <c r="B684" s="343" t="s">
        <v>1571</v>
      </c>
      <c r="C684" t="str">
        <f>IF(PL損益計算書・収益計画!L44="","",TEXT((PL損益計算書・収益計画!L44),"0.0"))</f>
        <v>0.0</v>
      </c>
      <c r="D684" t="s">
        <v>446</v>
      </c>
      <c r="E684">
        <v>9</v>
      </c>
      <c r="F684">
        <v>43</v>
      </c>
      <c r="G684" s="411" t="s">
        <v>707</v>
      </c>
    </row>
    <row r="685" spans="1:7">
      <c r="A685" t="s">
        <v>1572</v>
      </c>
      <c r="B685" s="343" t="s">
        <v>436</v>
      </c>
      <c r="C685" t="s">
        <v>401</v>
      </c>
      <c r="D685" t="s">
        <v>402</v>
      </c>
      <c r="E685">
        <v>9</v>
      </c>
      <c r="F685">
        <v>44</v>
      </c>
      <c r="G685" s="411" t="s">
        <v>707</v>
      </c>
    </row>
    <row r="686" spans="1:7">
      <c r="A686" t="s">
        <v>1573</v>
      </c>
      <c r="B686" s="343" t="s">
        <v>1574</v>
      </c>
      <c r="C686" t="str">
        <f>IF(PL損益計算書・収益計画!L46="","",TEXT((PL損益計算書・収益計画!L46),"0"))</f>
        <v/>
      </c>
      <c r="D686" t="s">
        <v>446</v>
      </c>
      <c r="E686">
        <v>9</v>
      </c>
      <c r="F686">
        <v>45</v>
      </c>
      <c r="G686" s="411" t="s">
        <v>707</v>
      </c>
    </row>
    <row r="687" spans="1:7">
      <c r="A687" t="s">
        <v>1575</v>
      </c>
      <c r="B687" s="343" t="s">
        <v>1576</v>
      </c>
      <c r="C687" t="str">
        <f>IF(PL損益計算書・収益計画!L47="","",TEXT((PL損益計算書・収益計画!L47),"#,##0"))</f>
        <v/>
      </c>
      <c r="D687" t="s">
        <v>446</v>
      </c>
      <c r="E687">
        <v>9</v>
      </c>
      <c r="F687">
        <v>46</v>
      </c>
      <c r="G687" s="411" t="s">
        <v>707</v>
      </c>
    </row>
    <row r="688" spans="1:7">
      <c r="A688" t="s">
        <v>1577</v>
      </c>
      <c r="B688" s="343" t="s">
        <v>1578</v>
      </c>
      <c r="C688" t="str">
        <f>IF(PL損益計算書・収益計画!L48="","",TEXT((PL損益計算書・収益計画!L48),"#,##0"))</f>
        <v/>
      </c>
      <c r="D688" t="s">
        <v>446</v>
      </c>
      <c r="E688">
        <v>9</v>
      </c>
      <c r="F688">
        <v>47</v>
      </c>
      <c r="G688" s="411" t="s">
        <v>707</v>
      </c>
    </row>
    <row r="689" spans="1:7">
      <c r="A689" t="s">
        <v>1579</v>
      </c>
      <c r="B689" s="343" t="s">
        <v>1580</v>
      </c>
      <c r="C689" t="str">
        <f>IF(PL損益計算書・収益計画!L49="","",TEXT((PL損益計算書・収益計画!L49),"0.00"))</f>
        <v/>
      </c>
      <c r="D689" t="s">
        <v>446</v>
      </c>
      <c r="E689">
        <v>9</v>
      </c>
      <c r="F689">
        <v>48</v>
      </c>
      <c r="G689" s="411" t="s">
        <v>707</v>
      </c>
    </row>
    <row r="690" spans="1:7">
      <c r="A690" t="s">
        <v>1581</v>
      </c>
      <c r="B690" s="343" t="s">
        <v>436</v>
      </c>
      <c r="C690" t="s">
        <v>401</v>
      </c>
      <c r="D690" t="s">
        <v>402</v>
      </c>
      <c r="E690">
        <v>9</v>
      </c>
      <c r="F690">
        <v>49</v>
      </c>
      <c r="G690" s="411" t="s">
        <v>707</v>
      </c>
    </row>
    <row r="691" spans="1:7">
      <c r="A691" t="s">
        <v>1582</v>
      </c>
      <c r="B691" s="343" t="s">
        <v>1583</v>
      </c>
      <c r="C691" t="str">
        <f>IF(PL損益計算書・収益計画!L51="","",TEXT((PL損益計算書・収益計画!L51),"#,##0"))</f>
        <v/>
      </c>
      <c r="D691" t="s">
        <v>446</v>
      </c>
      <c r="E691">
        <v>9</v>
      </c>
      <c r="F691">
        <v>50</v>
      </c>
      <c r="G691" s="411" t="s">
        <v>707</v>
      </c>
    </row>
    <row r="692" spans="1:7">
      <c r="A692" t="s">
        <v>1584</v>
      </c>
      <c r="B692" s="343" t="s">
        <v>1585</v>
      </c>
      <c r="C692" t="str">
        <f>IF(PL損益計算書・収益計画!L52="","",TEXT((PL損益計算書・収益計画!L52),"#,##0"))</f>
        <v/>
      </c>
      <c r="D692" t="s">
        <v>446</v>
      </c>
      <c r="E692">
        <v>9</v>
      </c>
      <c r="F692">
        <v>51</v>
      </c>
      <c r="G692" s="411" t="s">
        <v>707</v>
      </c>
    </row>
    <row r="693" spans="1:7">
      <c r="A693" t="s">
        <v>1586</v>
      </c>
      <c r="B693" s="343" t="s">
        <v>1587</v>
      </c>
      <c r="C693" t="str">
        <f>IF(PL損益計算書・収益計画!L53="","",TEXT((PL損益計算書・収益計画!L53),"#,##0"))</f>
        <v/>
      </c>
      <c r="D693" t="s">
        <v>446</v>
      </c>
      <c r="E693">
        <v>9</v>
      </c>
      <c r="F693">
        <v>52</v>
      </c>
      <c r="G693" s="411" t="s">
        <v>707</v>
      </c>
    </row>
    <row r="694" spans="1:7">
      <c r="A694" t="s">
        <v>1588</v>
      </c>
      <c r="B694" s="343" t="s">
        <v>1589</v>
      </c>
      <c r="C694" t="str">
        <f>IF(PL損益計算書・収益計画!L54="","",TEXT((PL損益計算書・収益計画!L54),"0.0"))</f>
        <v>0.0</v>
      </c>
      <c r="D694" t="s">
        <v>446</v>
      </c>
      <c r="E694">
        <v>9</v>
      </c>
      <c r="F694">
        <v>53</v>
      </c>
      <c r="G694" s="411" t="s">
        <v>707</v>
      </c>
    </row>
    <row r="695" spans="1:7">
      <c r="A695" t="s">
        <v>1590</v>
      </c>
      <c r="B695" s="343" t="s">
        <v>436</v>
      </c>
      <c r="C695" t="s">
        <v>401</v>
      </c>
      <c r="D695" t="s">
        <v>402</v>
      </c>
      <c r="E695">
        <v>9</v>
      </c>
      <c r="F695">
        <v>54</v>
      </c>
      <c r="G695" s="411" t="s">
        <v>707</v>
      </c>
    </row>
    <row r="696" spans="1:7">
      <c r="A696" t="s">
        <v>1591</v>
      </c>
      <c r="B696" s="343" t="s">
        <v>1592</v>
      </c>
      <c r="C696" t="str">
        <f>IF(PL損益計算書・収益計画!L56="","",TEXT((PL損益計算書・収益計画!L56),"#,##0"))</f>
        <v/>
      </c>
      <c r="D696" t="s">
        <v>446</v>
      </c>
      <c r="E696">
        <v>9</v>
      </c>
      <c r="F696">
        <v>55</v>
      </c>
      <c r="G696" s="411" t="s">
        <v>707</v>
      </c>
    </row>
    <row r="697" spans="1:7">
      <c r="A697" t="s">
        <v>1593</v>
      </c>
      <c r="B697" s="343" t="s">
        <v>436</v>
      </c>
      <c r="C697" t="s">
        <v>401</v>
      </c>
      <c r="D697" t="s">
        <v>402</v>
      </c>
      <c r="E697">
        <v>9</v>
      </c>
      <c r="F697">
        <v>56</v>
      </c>
      <c r="G697" s="411" t="s">
        <v>707</v>
      </c>
    </row>
    <row r="698" spans="1:7">
      <c r="A698" t="s">
        <v>1594</v>
      </c>
      <c r="B698" s="343" t="s">
        <v>436</v>
      </c>
      <c r="C698" t="s">
        <v>401</v>
      </c>
      <c r="D698" t="s">
        <v>402</v>
      </c>
      <c r="E698">
        <v>9</v>
      </c>
      <c r="F698">
        <v>57</v>
      </c>
      <c r="G698" s="411" t="s">
        <v>707</v>
      </c>
    </row>
    <row r="699" spans="1:7">
      <c r="A699" t="s">
        <v>1595</v>
      </c>
      <c r="B699" s="343" t="s">
        <v>436</v>
      </c>
      <c r="C699" t="s">
        <v>401</v>
      </c>
      <c r="D699" t="s">
        <v>402</v>
      </c>
      <c r="E699">
        <v>9</v>
      </c>
      <c r="F699">
        <v>58</v>
      </c>
      <c r="G699" s="411" t="s">
        <v>707</v>
      </c>
    </row>
    <row r="700" spans="1:7">
      <c r="A700" t="s">
        <v>1596</v>
      </c>
      <c r="B700" s="343" t="s">
        <v>436</v>
      </c>
      <c r="C700" t="s">
        <v>401</v>
      </c>
      <c r="D700" t="s">
        <v>402</v>
      </c>
      <c r="E700">
        <v>9</v>
      </c>
      <c r="F700">
        <v>59</v>
      </c>
      <c r="G700" s="411" t="s">
        <v>707</v>
      </c>
    </row>
    <row r="701" spans="1:7">
      <c r="A701" t="s">
        <v>1597</v>
      </c>
      <c r="B701" s="343" t="s">
        <v>217</v>
      </c>
      <c r="C701" t="s">
        <v>401</v>
      </c>
      <c r="D701" t="s">
        <v>402</v>
      </c>
      <c r="E701">
        <v>10</v>
      </c>
      <c r="F701">
        <v>1</v>
      </c>
      <c r="G701" s="411" t="s">
        <v>707</v>
      </c>
    </row>
    <row r="702" spans="1:7">
      <c r="A702" t="s">
        <v>1598</v>
      </c>
      <c r="B702" s="343" t="s">
        <v>1599</v>
      </c>
      <c r="C702" t="str">
        <f>IF(PL損益計算書・収益計画!M3="","",TEXT(PL損益計算書・収益計画!M3,"yyyy年mm月"))</f>
        <v/>
      </c>
      <c r="D702" t="s">
        <v>446</v>
      </c>
      <c r="E702">
        <v>10</v>
      </c>
      <c r="F702">
        <v>2</v>
      </c>
      <c r="G702" s="411" t="s">
        <v>707</v>
      </c>
    </row>
    <row r="703" spans="1:7">
      <c r="A703" t="s">
        <v>1600</v>
      </c>
      <c r="B703" s="343" t="s">
        <v>436</v>
      </c>
      <c r="C703" t="s">
        <v>401</v>
      </c>
      <c r="D703" t="s">
        <v>402</v>
      </c>
      <c r="E703">
        <v>10</v>
      </c>
      <c r="F703">
        <v>3</v>
      </c>
      <c r="G703" s="411" t="s">
        <v>707</v>
      </c>
    </row>
    <row r="704" spans="1:7">
      <c r="A704" t="s">
        <v>1601</v>
      </c>
      <c r="B704" s="343" t="s">
        <v>1602</v>
      </c>
      <c r="C704" t="str">
        <f>IF(PL損益計算書・収益計画!M5="","",TEXT((PL損益計算書・収益計画!M5),"#,##0"))</f>
        <v>0</v>
      </c>
      <c r="D704" t="s">
        <v>446</v>
      </c>
      <c r="E704">
        <v>10</v>
      </c>
      <c r="F704">
        <v>4</v>
      </c>
      <c r="G704" s="411" t="s">
        <v>707</v>
      </c>
    </row>
    <row r="705" spans="1:7">
      <c r="A705" t="s">
        <v>1603</v>
      </c>
      <c r="B705" s="343" t="s">
        <v>1604</v>
      </c>
      <c r="C705" t="str">
        <f>IF(PL損益計算書・収益計画!M6="","",TEXT((PL損益計算書・収益計画!M6),"#,##0"))</f>
        <v/>
      </c>
      <c r="D705" t="s">
        <v>446</v>
      </c>
      <c r="E705">
        <v>10</v>
      </c>
      <c r="F705">
        <v>5</v>
      </c>
      <c r="G705" s="411" t="s">
        <v>707</v>
      </c>
    </row>
    <row r="706" spans="1:7">
      <c r="A706" t="s">
        <v>1605</v>
      </c>
      <c r="B706" s="343" t="s">
        <v>1606</v>
      </c>
      <c r="C706" t="str">
        <f>IF(PL損益計算書・収益計画!M7="","",TEXT((PL損益計算書・収益計画!M7),"#,##0"))</f>
        <v/>
      </c>
      <c r="D706" t="s">
        <v>446</v>
      </c>
      <c r="E706">
        <v>10</v>
      </c>
      <c r="F706">
        <v>6</v>
      </c>
      <c r="G706" s="411" t="s">
        <v>707</v>
      </c>
    </row>
    <row r="707" spans="1:7">
      <c r="A707" t="s">
        <v>1607</v>
      </c>
      <c r="B707" s="343" t="s">
        <v>1608</v>
      </c>
      <c r="C707" t="str">
        <f>IF(PL損益計算書・収益計画!M8="","",TEXT((PL損益計算書・収益計画!M8),"#,##0"))</f>
        <v>0</v>
      </c>
      <c r="D707" t="s">
        <v>446</v>
      </c>
      <c r="E707">
        <v>10</v>
      </c>
      <c r="F707">
        <v>7</v>
      </c>
      <c r="G707" s="411" t="s">
        <v>707</v>
      </c>
    </row>
    <row r="708" spans="1:7">
      <c r="A708" t="s">
        <v>1609</v>
      </c>
      <c r="B708" s="343" t="s">
        <v>1610</v>
      </c>
      <c r="C708" t="str">
        <f>IF(PL損益計算書・収益計画!M9="","",TEXT((PL損益計算書・収益計画!M9),"#,##0"))</f>
        <v/>
      </c>
      <c r="D708" t="s">
        <v>446</v>
      </c>
      <c r="E708">
        <v>10</v>
      </c>
      <c r="F708">
        <v>8</v>
      </c>
      <c r="G708" s="411" t="s">
        <v>707</v>
      </c>
    </row>
    <row r="709" spans="1:7">
      <c r="A709" t="s">
        <v>1611</v>
      </c>
      <c r="B709" s="343" t="s">
        <v>1612</v>
      </c>
      <c r="C709" t="str">
        <f>IF(PL損益計算書・収益計画!M10="","",TEXT((PL損益計算書・収益計画!M10),"#,##0"))</f>
        <v>0</v>
      </c>
      <c r="D709" t="s">
        <v>446</v>
      </c>
      <c r="E709">
        <v>10</v>
      </c>
      <c r="F709">
        <v>9</v>
      </c>
      <c r="G709" s="411" t="s">
        <v>707</v>
      </c>
    </row>
    <row r="710" spans="1:7">
      <c r="A710" t="s">
        <v>1613</v>
      </c>
      <c r="B710" s="343" t="s">
        <v>1614</v>
      </c>
      <c r="C710" t="str">
        <f>IF(PL損益計算書・収益計画!M11="","",TEXT((PL損益計算書・収益計画!M11),"#,##0"))</f>
        <v/>
      </c>
      <c r="D710" t="s">
        <v>446</v>
      </c>
      <c r="E710">
        <v>10</v>
      </c>
      <c r="F710">
        <v>10</v>
      </c>
      <c r="G710" s="411" t="s">
        <v>707</v>
      </c>
    </row>
    <row r="711" spans="1:7">
      <c r="A711" t="s">
        <v>1615</v>
      </c>
      <c r="B711" s="343" t="s">
        <v>1616</v>
      </c>
      <c r="C711" t="str">
        <f>IF(PL損益計算書・収益計画!M12="","",TEXT((PL損益計算書・収益計画!M12),"#,##0"))</f>
        <v/>
      </c>
      <c r="D711" t="s">
        <v>446</v>
      </c>
      <c r="E711">
        <v>10</v>
      </c>
      <c r="F711">
        <v>11</v>
      </c>
      <c r="G711" s="411" t="s">
        <v>707</v>
      </c>
    </row>
    <row r="712" spans="1:7">
      <c r="A712" t="s">
        <v>1617</v>
      </c>
      <c r="B712" s="343" t="s">
        <v>1618</v>
      </c>
      <c r="C712" t="str">
        <f>IF(PL損益計算書・収益計画!M13="","",TEXT((PL損益計算書・収益計画!M13),"#,##0"))</f>
        <v/>
      </c>
      <c r="D712" t="s">
        <v>446</v>
      </c>
      <c r="E712">
        <v>10</v>
      </c>
      <c r="F712">
        <v>12</v>
      </c>
      <c r="G712" s="411" t="s">
        <v>707</v>
      </c>
    </row>
    <row r="713" spans="1:7">
      <c r="A713" t="s">
        <v>1619</v>
      </c>
      <c r="B713" s="343" t="s">
        <v>1620</v>
      </c>
      <c r="C713" t="str">
        <f>IF(PL損益計算書・収益計画!M14="","",TEXT((PL損益計算書・収益計画!M14),"#,##0"))</f>
        <v/>
      </c>
      <c r="D713" t="s">
        <v>446</v>
      </c>
      <c r="E713">
        <v>10</v>
      </c>
      <c r="F713">
        <v>13</v>
      </c>
      <c r="G713" s="411" t="s">
        <v>707</v>
      </c>
    </row>
    <row r="714" spans="1:7">
      <c r="A714" t="s">
        <v>1621</v>
      </c>
      <c r="B714" s="343" t="s">
        <v>1622</v>
      </c>
      <c r="C714" t="str">
        <f>IF(PL損益計算書・収益計画!M15="","",TEXT((PL損益計算書・収益計画!M15),"#,##0"))</f>
        <v>0</v>
      </c>
      <c r="D714" t="s">
        <v>446</v>
      </c>
      <c r="E714">
        <v>10</v>
      </c>
      <c r="F714">
        <v>14</v>
      </c>
      <c r="G714" s="411" t="s">
        <v>707</v>
      </c>
    </row>
    <row r="715" spans="1:7">
      <c r="A715" t="s">
        <v>1623</v>
      </c>
      <c r="B715" s="343" t="s">
        <v>1624</v>
      </c>
      <c r="C715" t="str">
        <f>IF(PL損益計算書・収益計画!M16="","",TEXT((PL損益計算書・収益計画!M16),"#,##0"))</f>
        <v>0</v>
      </c>
      <c r="D715" t="s">
        <v>446</v>
      </c>
      <c r="E715">
        <v>10</v>
      </c>
      <c r="F715">
        <v>15</v>
      </c>
      <c r="G715" s="411" t="s">
        <v>707</v>
      </c>
    </row>
    <row r="716" spans="1:7">
      <c r="A716" t="s">
        <v>1625</v>
      </c>
      <c r="B716" s="343" t="s">
        <v>1626</v>
      </c>
      <c r="C716" t="str">
        <f>IF(PL損益計算書・収益計画!M17="","",TEXT((PL損益計算書・収益計画!M17),"#,##0"))</f>
        <v>0</v>
      </c>
      <c r="D716" t="s">
        <v>446</v>
      </c>
      <c r="E716">
        <v>10</v>
      </c>
      <c r="F716">
        <v>16</v>
      </c>
      <c r="G716" s="411" t="s">
        <v>707</v>
      </c>
    </row>
    <row r="717" spans="1:7">
      <c r="A717" t="s">
        <v>1627</v>
      </c>
      <c r="B717" s="343" t="s">
        <v>1628</v>
      </c>
      <c r="C717" t="str">
        <f>IF(PL損益計算書・収益計画!M18="","",TEXT((PL損益計算書・収益計画!M18),"#,##0"))</f>
        <v/>
      </c>
      <c r="D717" t="s">
        <v>446</v>
      </c>
      <c r="E717">
        <v>10</v>
      </c>
      <c r="F717">
        <v>17</v>
      </c>
      <c r="G717" s="411" t="s">
        <v>707</v>
      </c>
    </row>
    <row r="718" spans="1:7">
      <c r="A718" t="s">
        <v>1629</v>
      </c>
      <c r="B718" s="343" t="s">
        <v>1612</v>
      </c>
      <c r="C718" t="str">
        <f>IF(PL損益計算書・収益計画!M19="","",TEXT((PL損益計算書・収益計画!M19),"#,##0"))</f>
        <v>0</v>
      </c>
      <c r="D718" t="s">
        <v>446</v>
      </c>
      <c r="E718">
        <v>10</v>
      </c>
      <c r="F718">
        <v>18</v>
      </c>
      <c r="G718" s="411" t="s">
        <v>707</v>
      </c>
    </row>
    <row r="719" spans="1:7">
      <c r="A719" t="s">
        <v>1630</v>
      </c>
      <c r="B719" s="343" t="s">
        <v>1631</v>
      </c>
      <c r="C719" t="str">
        <f>IF(PL損益計算書・収益計画!M20="","",TEXT((PL損益計算書・収益計画!M20),"#,##0"))</f>
        <v/>
      </c>
      <c r="D719" t="s">
        <v>446</v>
      </c>
      <c r="E719">
        <v>10</v>
      </c>
      <c r="F719">
        <v>19</v>
      </c>
      <c r="G719" s="411" t="s">
        <v>707</v>
      </c>
    </row>
    <row r="720" spans="1:7">
      <c r="A720" t="s">
        <v>1632</v>
      </c>
      <c r="B720" s="343" t="s">
        <v>436</v>
      </c>
      <c r="C720" t="s">
        <v>401</v>
      </c>
      <c r="D720" t="s">
        <v>402</v>
      </c>
      <c r="E720">
        <v>10</v>
      </c>
      <c r="F720">
        <v>20</v>
      </c>
      <c r="G720" s="411" t="s">
        <v>707</v>
      </c>
    </row>
    <row r="721" spans="1:7">
      <c r="A721" t="s">
        <v>1633</v>
      </c>
      <c r="B721" s="343" t="s">
        <v>1634</v>
      </c>
      <c r="C721" t="str">
        <f>IF(PL損益計算書・収益計画!M22="","",TEXT((PL損益計算書・収益計画!M22),"#,##0"))</f>
        <v/>
      </c>
      <c r="D721" t="s">
        <v>446</v>
      </c>
      <c r="E721">
        <v>10</v>
      </c>
      <c r="F721">
        <v>21</v>
      </c>
      <c r="G721" s="411" t="s">
        <v>707</v>
      </c>
    </row>
    <row r="722" spans="1:7">
      <c r="A722" t="s">
        <v>1635</v>
      </c>
      <c r="B722" s="343" t="s">
        <v>1616</v>
      </c>
      <c r="C722" t="str">
        <f>IF(PL損益計算書・収益計画!M23="","",TEXT((PL損益計算書・収益計画!M23),"#,##0"))</f>
        <v/>
      </c>
      <c r="D722" t="s">
        <v>446</v>
      </c>
      <c r="E722">
        <v>10</v>
      </c>
      <c r="F722">
        <v>22</v>
      </c>
      <c r="G722" s="411" t="s">
        <v>707</v>
      </c>
    </row>
    <row r="723" spans="1:7">
      <c r="A723" t="s">
        <v>1636</v>
      </c>
      <c r="B723" s="343" t="s">
        <v>1637</v>
      </c>
      <c r="C723" t="str">
        <f>IF(PL損益計算書・収益計画!M24="","",TEXT((PL損益計算書・収益計画!M24),"#,##0"))</f>
        <v/>
      </c>
      <c r="D723" t="s">
        <v>446</v>
      </c>
      <c r="E723">
        <v>10</v>
      </c>
      <c r="F723">
        <v>23</v>
      </c>
      <c r="G723" s="411" t="s">
        <v>707</v>
      </c>
    </row>
    <row r="724" spans="1:7">
      <c r="A724" t="s">
        <v>1638</v>
      </c>
      <c r="B724" s="343" t="s">
        <v>1620</v>
      </c>
      <c r="C724" t="str">
        <f>IF(PL損益計算書・収益計画!M25="","",TEXT((PL損益計算書・収益計画!M25),"#,##0"))</f>
        <v/>
      </c>
      <c r="D724" t="s">
        <v>446</v>
      </c>
      <c r="E724">
        <v>10</v>
      </c>
      <c r="F724">
        <v>24</v>
      </c>
      <c r="G724" s="411" t="s">
        <v>707</v>
      </c>
    </row>
    <row r="725" spans="1:7">
      <c r="A725" t="s">
        <v>1639</v>
      </c>
      <c r="B725" s="343" t="s">
        <v>1640</v>
      </c>
      <c r="C725" t="str">
        <f>IF(PL損益計算書・収益計画!M26="","",TEXT((PL損益計算書・収益計画!M26),"#,##0"))</f>
        <v>0</v>
      </c>
      <c r="D725" t="s">
        <v>446</v>
      </c>
      <c r="E725">
        <v>10</v>
      </c>
      <c r="F725">
        <v>25</v>
      </c>
      <c r="G725" s="411" t="s">
        <v>707</v>
      </c>
    </row>
    <row r="726" spans="1:7">
      <c r="A726" t="s">
        <v>1641</v>
      </c>
      <c r="B726" s="343" t="s">
        <v>1642</v>
      </c>
      <c r="C726" t="str">
        <f>IF(PL損益計算書・収益計画!M27="","",TEXT((PL損益計算書・収益計画!M27),"#,##0"))</f>
        <v>0</v>
      </c>
      <c r="D726" t="s">
        <v>446</v>
      </c>
      <c r="E726">
        <v>10</v>
      </c>
      <c r="F726">
        <v>26</v>
      </c>
      <c r="G726" s="411" t="s">
        <v>707</v>
      </c>
    </row>
    <row r="727" spans="1:7">
      <c r="A727" t="s">
        <v>1643</v>
      </c>
      <c r="B727" s="343" t="s">
        <v>1644</v>
      </c>
      <c r="C727" t="str">
        <f>IF(PL損益計算書・収益計画!M28="","",TEXT((PL損益計算書・収益計画!M28),"#,##0"))</f>
        <v>0</v>
      </c>
      <c r="D727" t="s">
        <v>446</v>
      </c>
      <c r="E727">
        <v>10</v>
      </c>
      <c r="F727">
        <v>27</v>
      </c>
      <c r="G727" s="411" t="s">
        <v>707</v>
      </c>
    </row>
    <row r="728" spans="1:7">
      <c r="A728" t="s">
        <v>1645</v>
      </c>
      <c r="B728" s="343" t="s">
        <v>1646</v>
      </c>
      <c r="C728" t="str">
        <f>IF(PL損益計算書・収益計画!M29="","",TEXT((PL損益計算書・収益計画!M29),"#,##0"))</f>
        <v/>
      </c>
      <c r="D728" t="s">
        <v>446</v>
      </c>
      <c r="E728">
        <v>10</v>
      </c>
      <c r="F728">
        <v>28</v>
      </c>
      <c r="G728" s="411" t="s">
        <v>707</v>
      </c>
    </row>
    <row r="729" spans="1:7">
      <c r="A729" t="s">
        <v>1647</v>
      </c>
      <c r="B729" s="343" t="s">
        <v>1648</v>
      </c>
      <c r="C729" t="str">
        <f>IF(PL損益計算書・収益計画!M30="","",TEXT((PL損益計算書・収益計画!M30),"#,##0"))</f>
        <v/>
      </c>
      <c r="D729" t="s">
        <v>446</v>
      </c>
      <c r="E729">
        <v>10</v>
      </c>
      <c r="F729">
        <v>29</v>
      </c>
      <c r="G729" s="411" t="s">
        <v>707</v>
      </c>
    </row>
    <row r="730" spans="1:7">
      <c r="A730" t="s">
        <v>1649</v>
      </c>
      <c r="B730" s="343" t="s">
        <v>1650</v>
      </c>
      <c r="C730" t="str">
        <f>IF(PL損益計算書・収益計画!M31="","",TEXT((PL損益計算書・収益計画!M31),"#,##0"))</f>
        <v>0</v>
      </c>
      <c r="D730" t="s">
        <v>446</v>
      </c>
      <c r="E730">
        <v>10</v>
      </c>
      <c r="F730">
        <v>30</v>
      </c>
      <c r="G730" s="411" t="s">
        <v>707</v>
      </c>
    </row>
    <row r="731" spans="1:7">
      <c r="A731" t="s">
        <v>1651</v>
      </c>
      <c r="B731" s="343" t="s">
        <v>436</v>
      </c>
      <c r="C731" t="s">
        <v>401</v>
      </c>
      <c r="D731" t="s">
        <v>402</v>
      </c>
      <c r="E731">
        <v>10</v>
      </c>
      <c r="F731">
        <v>31</v>
      </c>
      <c r="G731" s="411" t="s">
        <v>707</v>
      </c>
    </row>
    <row r="732" spans="1:7">
      <c r="A732" t="s">
        <v>1652</v>
      </c>
      <c r="B732" s="343" t="s">
        <v>436</v>
      </c>
      <c r="C732" t="s">
        <v>401</v>
      </c>
      <c r="D732" t="s">
        <v>402</v>
      </c>
      <c r="E732">
        <v>10</v>
      </c>
      <c r="F732">
        <v>32</v>
      </c>
      <c r="G732" s="411" t="s">
        <v>707</v>
      </c>
    </row>
    <row r="733" spans="1:7">
      <c r="A733" t="s">
        <v>1653</v>
      </c>
      <c r="B733" s="343" t="s">
        <v>436</v>
      </c>
      <c r="C733" t="s">
        <v>401</v>
      </c>
      <c r="D733" t="s">
        <v>402</v>
      </c>
      <c r="E733">
        <v>10</v>
      </c>
      <c r="F733">
        <v>33</v>
      </c>
      <c r="G733" s="411" t="s">
        <v>707</v>
      </c>
    </row>
    <row r="734" spans="1:7">
      <c r="A734" t="s">
        <v>1654</v>
      </c>
      <c r="B734" s="343" t="s">
        <v>436</v>
      </c>
      <c r="C734" t="s">
        <v>401</v>
      </c>
      <c r="D734" t="s">
        <v>402</v>
      </c>
      <c r="E734">
        <v>10</v>
      </c>
      <c r="F734">
        <v>34</v>
      </c>
      <c r="G734" s="411" t="s">
        <v>707</v>
      </c>
    </row>
    <row r="735" spans="1:7">
      <c r="A735" t="s">
        <v>1655</v>
      </c>
      <c r="B735" s="343" t="s">
        <v>436</v>
      </c>
      <c r="C735" t="s">
        <v>401</v>
      </c>
      <c r="D735" t="s">
        <v>402</v>
      </c>
      <c r="E735">
        <v>10</v>
      </c>
      <c r="F735">
        <v>35</v>
      </c>
      <c r="G735" s="411" t="s">
        <v>707</v>
      </c>
    </row>
    <row r="736" spans="1:7">
      <c r="A736" t="s">
        <v>1656</v>
      </c>
      <c r="B736" s="343" t="s">
        <v>436</v>
      </c>
      <c r="C736" t="s">
        <v>401</v>
      </c>
      <c r="D736" t="s">
        <v>402</v>
      </c>
      <c r="E736">
        <v>10</v>
      </c>
      <c r="F736">
        <v>36</v>
      </c>
      <c r="G736" s="411" t="s">
        <v>707</v>
      </c>
    </row>
    <row r="737" spans="1:7">
      <c r="A737" t="s">
        <v>1657</v>
      </c>
      <c r="B737" s="343" t="s">
        <v>1640</v>
      </c>
      <c r="C737" t="str">
        <f>IF(PL損益計算書・収益計画!M38="","",TEXT((PL損益計算書・収益計画!M38),"#,##0"))</f>
        <v>0</v>
      </c>
      <c r="D737" t="s">
        <v>446</v>
      </c>
      <c r="E737">
        <v>10</v>
      </c>
      <c r="F737">
        <v>37</v>
      </c>
      <c r="G737" s="411" t="s">
        <v>707</v>
      </c>
    </row>
    <row r="738" spans="1:7">
      <c r="A738" t="s">
        <v>1658</v>
      </c>
      <c r="B738" s="343" t="s">
        <v>1659</v>
      </c>
      <c r="C738" t="str">
        <f>IF(PL損益計算書・収益計画!M39="","",TEXT((PL損益計算書・収益計画!M39),"#,##0"))</f>
        <v>0</v>
      </c>
      <c r="D738" t="s">
        <v>446</v>
      </c>
      <c r="E738">
        <v>10</v>
      </c>
      <c r="F738">
        <v>38</v>
      </c>
      <c r="G738" s="411" t="s">
        <v>707</v>
      </c>
    </row>
    <row r="739" spans="1:7">
      <c r="A739" t="s">
        <v>1660</v>
      </c>
      <c r="B739" s="343" t="s">
        <v>1661</v>
      </c>
      <c r="C739" t="str">
        <f>IF(PL損益計算書・収益計画!M40="","",TEXT((PL損益計算書・収益計画!M40),"#,##0"))</f>
        <v>0</v>
      </c>
      <c r="D739" t="s">
        <v>446</v>
      </c>
      <c r="E739">
        <v>10</v>
      </c>
      <c r="F739">
        <v>39</v>
      </c>
      <c r="G739" s="411" t="s">
        <v>707</v>
      </c>
    </row>
    <row r="740" spans="1:7">
      <c r="A740" t="s">
        <v>1662</v>
      </c>
      <c r="B740" s="343" t="s">
        <v>1663</v>
      </c>
      <c r="C740" t="str">
        <f>IF(PL損益計算書・収益計画!M41="","",TEXT((PL損益計算書・収益計画!M41),"#,##0"))</f>
        <v>0</v>
      </c>
      <c r="D740" t="s">
        <v>446</v>
      </c>
      <c r="E740">
        <v>10</v>
      </c>
      <c r="F740">
        <v>40</v>
      </c>
      <c r="G740" s="411" t="s">
        <v>707</v>
      </c>
    </row>
    <row r="741" spans="1:7">
      <c r="A741" t="s">
        <v>1664</v>
      </c>
      <c r="B741" s="343" t="s">
        <v>1665</v>
      </c>
      <c r="C741" t="str">
        <f>IF(PL損益計算書・収益計画!M42="","",TEXT((PL損益計算書・収益計画!M42),"#,##0"))</f>
        <v>0</v>
      </c>
      <c r="D741" t="s">
        <v>446</v>
      </c>
      <c r="E741">
        <v>10</v>
      </c>
      <c r="F741">
        <v>41</v>
      </c>
      <c r="G741" s="411" t="s">
        <v>707</v>
      </c>
    </row>
    <row r="742" spans="1:7">
      <c r="A742" t="s">
        <v>1666</v>
      </c>
      <c r="B742" s="343" t="s">
        <v>1667</v>
      </c>
      <c r="C742" t="str">
        <f>IF(PL損益計算書・収益計画!M43="","",TEXT((PL損益計算書・収益計画!M43),"#,##0"))</f>
        <v>0</v>
      </c>
      <c r="D742" t="s">
        <v>446</v>
      </c>
      <c r="E742">
        <v>10</v>
      </c>
      <c r="F742">
        <v>42</v>
      </c>
      <c r="G742" s="411" t="s">
        <v>707</v>
      </c>
    </row>
    <row r="743" spans="1:7">
      <c r="A743" t="s">
        <v>1668</v>
      </c>
      <c r="B743" s="343" t="s">
        <v>1669</v>
      </c>
      <c r="C743" t="str">
        <f>IF(PL損益計算書・収益計画!M44="","",TEXT((PL損益計算書・収益計画!M44),"0.0"))</f>
        <v>0.0</v>
      </c>
      <c r="D743" t="s">
        <v>446</v>
      </c>
      <c r="E743">
        <v>10</v>
      </c>
      <c r="F743">
        <v>43</v>
      </c>
      <c r="G743" s="411" t="s">
        <v>707</v>
      </c>
    </row>
    <row r="744" spans="1:7">
      <c r="A744" t="s">
        <v>1670</v>
      </c>
      <c r="B744" s="343" t="s">
        <v>436</v>
      </c>
      <c r="C744" t="s">
        <v>401</v>
      </c>
      <c r="D744" t="s">
        <v>402</v>
      </c>
      <c r="E744">
        <v>10</v>
      </c>
      <c r="F744">
        <v>44</v>
      </c>
      <c r="G744" s="411" t="s">
        <v>707</v>
      </c>
    </row>
    <row r="745" spans="1:7">
      <c r="A745" t="s">
        <v>1671</v>
      </c>
      <c r="B745" s="343" t="s">
        <v>1672</v>
      </c>
      <c r="C745" t="str">
        <f>IF(PL損益計算書・収益計画!M46="","",TEXT((PL損益計算書・収益計画!M46),"0"))</f>
        <v/>
      </c>
      <c r="D745" t="s">
        <v>446</v>
      </c>
      <c r="E745">
        <v>10</v>
      </c>
      <c r="F745">
        <v>45</v>
      </c>
      <c r="G745" s="411" t="s">
        <v>707</v>
      </c>
    </row>
    <row r="746" spans="1:7">
      <c r="A746" t="s">
        <v>1673</v>
      </c>
      <c r="B746" s="343" t="s">
        <v>1674</v>
      </c>
      <c r="C746" t="str">
        <f>IF(PL損益計算書・収益計画!M47="","",TEXT((PL損益計算書・収益計画!M47),"#,##0"))</f>
        <v/>
      </c>
      <c r="D746" t="s">
        <v>446</v>
      </c>
      <c r="E746">
        <v>10</v>
      </c>
      <c r="F746">
        <v>46</v>
      </c>
      <c r="G746" s="411" t="s">
        <v>707</v>
      </c>
    </row>
    <row r="747" spans="1:7">
      <c r="A747" t="s">
        <v>1675</v>
      </c>
      <c r="B747" s="343" t="s">
        <v>1676</v>
      </c>
      <c r="C747" t="str">
        <f>IF(PL損益計算書・収益計画!M48="","",TEXT((PL損益計算書・収益計画!M48),"#,##0"))</f>
        <v/>
      </c>
      <c r="D747" t="s">
        <v>446</v>
      </c>
      <c r="E747">
        <v>10</v>
      </c>
      <c r="F747">
        <v>47</v>
      </c>
      <c r="G747" s="411" t="s">
        <v>707</v>
      </c>
    </row>
    <row r="748" spans="1:7">
      <c r="A748" t="s">
        <v>1677</v>
      </c>
      <c r="B748" s="343" t="s">
        <v>1678</v>
      </c>
      <c r="C748" t="str">
        <f>IF(PL損益計算書・収益計画!M49="","",TEXT((PL損益計算書・収益計画!M49),"0.00"))</f>
        <v/>
      </c>
      <c r="D748" t="s">
        <v>446</v>
      </c>
      <c r="E748">
        <v>10</v>
      </c>
      <c r="F748">
        <v>48</v>
      </c>
      <c r="G748" s="411" t="s">
        <v>707</v>
      </c>
    </row>
    <row r="749" spans="1:7">
      <c r="A749" t="s">
        <v>1679</v>
      </c>
      <c r="B749" s="343" t="s">
        <v>436</v>
      </c>
      <c r="C749" t="s">
        <v>401</v>
      </c>
      <c r="D749" t="s">
        <v>402</v>
      </c>
      <c r="E749">
        <v>10</v>
      </c>
      <c r="F749">
        <v>49</v>
      </c>
      <c r="G749" s="411" t="s">
        <v>707</v>
      </c>
    </row>
    <row r="750" spans="1:7">
      <c r="A750" t="s">
        <v>1680</v>
      </c>
      <c r="B750" s="343" t="s">
        <v>1681</v>
      </c>
      <c r="C750" t="str">
        <f>IF(PL損益計算書・収益計画!M51="","",TEXT((PL損益計算書・収益計画!M51),"#,##0"))</f>
        <v/>
      </c>
      <c r="D750" t="s">
        <v>446</v>
      </c>
      <c r="E750">
        <v>10</v>
      </c>
      <c r="F750">
        <v>50</v>
      </c>
      <c r="G750" s="411" t="s">
        <v>707</v>
      </c>
    </row>
    <row r="751" spans="1:7">
      <c r="A751" t="s">
        <v>1682</v>
      </c>
      <c r="B751" s="343" t="s">
        <v>1683</v>
      </c>
      <c r="C751" t="str">
        <f>IF(PL損益計算書・収益計画!M52="","",TEXT((PL損益計算書・収益計画!M52),"#,##0"))</f>
        <v/>
      </c>
      <c r="D751" t="s">
        <v>446</v>
      </c>
      <c r="E751">
        <v>10</v>
      </c>
      <c r="F751">
        <v>51</v>
      </c>
      <c r="G751" s="411" t="s">
        <v>707</v>
      </c>
    </row>
    <row r="752" spans="1:7">
      <c r="A752" t="s">
        <v>1684</v>
      </c>
      <c r="B752" s="343" t="s">
        <v>1685</v>
      </c>
      <c r="C752" t="str">
        <f>IF(PL損益計算書・収益計画!M53="","",TEXT((PL損益計算書・収益計画!M53),"#,##0"))</f>
        <v/>
      </c>
      <c r="D752" t="s">
        <v>446</v>
      </c>
      <c r="E752">
        <v>10</v>
      </c>
      <c r="F752">
        <v>52</v>
      </c>
      <c r="G752" s="411" t="s">
        <v>707</v>
      </c>
    </row>
    <row r="753" spans="1:7">
      <c r="A753" t="s">
        <v>1686</v>
      </c>
      <c r="B753" s="343" t="s">
        <v>1687</v>
      </c>
      <c r="C753" t="str">
        <f>IF(PL損益計算書・収益計画!M54="","",TEXT((PL損益計算書・収益計画!M54),"0.0"))</f>
        <v>0.0</v>
      </c>
      <c r="D753" t="s">
        <v>446</v>
      </c>
      <c r="E753">
        <v>10</v>
      </c>
      <c r="F753">
        <v>53</v>
      </c>
      <c r="G753" s="411" t="s">
        <v>707</v>
      </c>
    </row>
    <row r="754" spans="1:7">
      <c r="A754" t="s">
        <v>1688</v>
      </c>
      <c r="B754" s="343" t="s">
        <v>436</v>
      </c>
      <c r="C754" t="s">
        <v>401</v>
      </c>
      <c r="D754" t="s">
        <v>402</v>
      </c>
      <c r="E754">
        <v>10</v>
      </c>
      <c r="F754">
        <v>54</v>
      </c>
      <c r="G754" s="411" t="s">
        <v>707</v>
      </c>
    </row>
    <row r="755" spans="1:7">
      <c r="A755" t="s">
        <v>1689</v>
      </c>
      <c r="B755" s="343" t="s">
        <v>1690</v>
      </c>
      <c r="C755" t="str">
        <f>IF(PL損益計算書・収益計画!M56="","",TEXT((PL損益計算書・収益計画!M56),"#,##0"))</f>
        <v/>
      </c>
      <c r="D755" t="s">
        <v>446</v>
      </c>
      <c r="E755">
        <v>10</v>
      </c>
      <c r="F755">
        <v>55</v>
      </c>
      <c r="G755" s="411" t="s">
        <v>707</v>
      </c>
    </row>
    <row r="756" spans="1:7">
      <c r="A756" t="s">
        <v>1691</v>
      </c>
      <c r="B756" s="343" t="s">
        <v>436</v>
      </c>
      <c r="C756" t="s">
        <v>401</v>
      </c>
      <c r="D756" t="s">
        <v>402</v>
      </c>
      <c r="E756">
        <v>10</v>
      </c>
      <c r="F756">
        <v>56</v>
      </c>
      <c r="G756" s="411" t="s">
        <v>707</v>
      </c>
    </row>
    <row r="757" spans="1:7">
      <c r="A757" t="s">
        <v>1692</v>
      </c>
      <c r="B757" s="343" t="s">
        <v>436</v>
      </c>
      <c r="C757" t="s">
        <v>401</v>
      </c>
      <c r="D757" t="s">
        <v>402</v>
      </c>
      <c r="E757">
        <v>10</v>
      </c>
      <c r="F757">
        <v>57</v>
      </c>
      <c r="G757" s="411" t="s">
        <v>707</v>
      </c>
    </row>
    <row r="758" spans="1:7">
      <c r="A758" t="s">
        <v>1693</v>
      </c>
      <c r="B758" s="343" t="s">
        <v>436</v>
      </c>
      <c r="C758" t="s">
        <v>401</v>
      </c>
      <c r="D758" t="s">
        <v>402</v>
      </c>
      <c r="E758">
        <v>10</v>
      </c>
      <c r="F758">
        <v>58</v>
      </c>
      <c r="G758" s="411" t="s">
        <v>707</v>
      </c>
    </row>
    <row r="759" spans="1:7">
      <c r="A759" t="s">
        <v>1694</v>
      </c>
      <c r="B759" s="343" t="s">
        <v>436</v>
      </c>
      <c r="C759" t="s">
        <v>401</v>
      </c>
      <c r="D759" t="s">
        <v>402</v>
      </c>
      <c r="E759">
        <v>10</v>
      </c>
      <c r="F759">
        <v>59</v>
      </c>
      <c r="G759" s="411" t="s">
        <v>707</v>
      </c>
    </row>
    <row r="760" spans="1:7">
      <c r="A760" t="s">
        <v>1695</v>
      </c>
      <c r="B760" s="343" t="s">
        <v>218</v>
      </c>
      <c r="C760" t="s">
        <v>401</v>
      </c>
      <c r="D760" t="s">
        <v>402</v>
      </c>
      <c r="E760">
        <v>11</v>
      </c>
      <c r="F760">
        <v>1</v>
      </c>
      <c r="G760" s="411" t="s">
        <v>707</v>
      </c>
    </row>
    <row r="761" spans="1:7">
      <c r="A761" t="s">
        <v>1696</v>
      </c>
      <c r="B761" s="343" t="s">
        <v>1697</v>
      </c>
      <c r="C761" t="str">
        <f>IF(PL損益計算書・収益計画!N3="","",TEXT(PL損益計算書・収益計画!N3,"yyyy年mm月"))</f>
        <v/>
      </c>
      <c r="D761" t="s">
        <v>446</v>
      </c>
      <c r="E761">
        <v>11</v>
      </c>
      <c r="F761">
        <v>2</v>
      </c>
      <c r="G761" s="411" t="s">
        <v>707</v>
      </c>
    </row>
    <row r="762" spans="1:7">
      <c r="A762" t="s">
        <v>1698</v>
      </c>
      <c r="B762" s="343" t="s">
        <v>436</v>
      </c>
      <c r="C762" t="s">
        <v>401</v>
      </c>
      <c r="D762" t="s">
        <v>402</v>
      </c>
      <c r="E762">
        <v>11</v>
      </c>
      <c r="F762">
        <v>3</v>
      </c>
      <c r="G762" s="411" t="s">
        <v>707</v>
      </c>
    </row>
    <row r="763" spans="1:7">
      <c r="A763" t="s">
        <v>1699</v>
      </c>
      <c r="B763" s="343" t="s">
        <v>1700</v>
      </c>
      <c r="C763" t="str">
        <f>IF(PL損益計算書・収益計画!N5="","",TEXT((PL損益計算書・収益計画!N5),"#,##0"))</f>
        <v>0</v>
      </c>
      <c r="D763" t="s">
        <v>446</v>
      </c>
      <c r="E763">
        <v>11</v>
      </c>
      <c r="F763">
        <v>4</v>
      </c>
      <c r="G763" s="411" t="s">
        <v>707</v>
      </c>
    </row>
    <row r="764" spans="1:7">
      <c r="A764" t="s">
        <v>1701</v>
      </c>
      <c r="B764" s="343" t="s">
        <v>1702</v>
      </c>
      <c r="C764" t="str">
        <f>IF(PL損益計算書・収益計画!N6="","",TEXT((PL損益計算書・収益計画!N6),"#,##0"))</f>
        <v/>
      </c>
      <c r="D764" t="s">
        <v>446</v>
      </c>
      <c r="E764">
        <v>11</v>
      </c>
      <c r="F764">
        <v>5</v>
      </c>
      <c r="G764" s="411" t="s">
        <v>707</v>
      </c>
    </row>
    <row r="765" spans="1:7">
      <c r="A765" t="s">
        <v>1703</v>
      </c>
      <c r="B765" s="343" t="s">
        <v>1704</v>
      </c>
      <c r="C765" t="str">
        <f>IF(PL損益計算書・収益計画!N7="","",TEXT((PL損益計算書・収益計画!N7),"#,##0"))</f>
        <v/>
      </c>
      <c r="D765" t="s">
        <v>446</v>
      </c>
      <c r="E765">
        <v>11</v>
      </c>
      <c r="F765">
        <v>6</v>
      </c>
      <c r="G765" s="411" t="s">
        <v>707</v>
      </c>
    </row>
    <row r="766" spans="1:7">
      <c r="A766" t="s">
        <v>1705</v>
      </c>
      <c r="B766" s="343" t="s">
        <v>1706</v>
      </c>
      <c r="C766" t="str">
        <f>IF(PL損益計算書・収益計画!N8="","",TEXT((PL損益計算書・収益計画!N8),"#,##0"))</f>
        <v>0</v>
      </c>
      <c r="D766" t="s">
        <v>446</v>
      </c>
      <c r="E766">
        <v>11</v>
      </c>
      <c r="F766">
        <v>7</v>
      </c>
      <c r="G766" s="411" t="s">
        <v>707</v>
      </c>
    </row>
    <row r="767" spans="1:7">
      <c r="A767" t="s">
        <v>1707</v>
      </c>
      <c r="B767" s="343" t="s">
        <v>1708</v>
      </c>
      <c r="C767" t="str">
        <f>IF(PL損益計算書・収益計画!N9="","",TEXT((PL損益計算書・収益計画!N9),"#,##0"))</f>
        <v/>
      </c>
      <c r="D767" t="s">
        <v>446</v>
      </c>
      <c r="E767">
        <v>11</v>
      </c>
      <c r="F767">
        <v>8</v>
      </c>
      <c r="G767" s="411" t="s">
        <v>707</v>
      </c>
    </row>
    <row r="768" spans="1:7">
      <c r="A768" t="s">
        <v>1709</v>
      </c>
      <c r="B768" s="343" t="s">
        <v>1710</v>
      </c>
      <c r="C768" t="str">
        <f>IF(PL損益計算書・収益計画!N10="","",TEXT((PL損益計算書・収益計画!N10),"#,##0"))</f>
        <v>0</v>
      </c>
      <c r="D768" t="s">
        <v>446</v>
      </c>
      <c r="E768">
        <v>11</v>
      </c>
      <c r="F768">
        <v>9</v>
      </c>
      <c r="G768" s="411" t="s">
        <v>707</v>
      </c>
    </row>
    <row r="769" spans="1:7">
      <c r="A769" t="s">
        <v>1711</v>
      </c>
      <c r="B769" s="343" t="s">
        <v>1712</v>
      </c>
      <c r="C769" t="str">
        <f>IF(PL損益計算書・収益計画!N11="","",TEXT((PL損益計算書・収益計画!N11),"#,##0"))</f>
        <v/>
      </c>
      <c r="D769" t="s">
        <v>446</v>
      </c>
      <c r="E769">
        <v>11</v>
      </c>
      <c r="F769">
        <v>10</v>
      </c>
      <c r="G769" s="411" t="s">
        <v>707</v>
      </c>
    </row>
    <row r="770" spans="1:7">
      <c r="A770" t="s">
        <v>1713</v>
      </c>
      <c r="B770" s="343" t="s">
        <v>1714</v>
      </c>
      <c r="C770" t="str">
        <f>IF(PL損益計算書・収益計画!N12="","",TEXT((PL損益計算書・収益計画!N12),"#,##0"))</f>
        <v/>
      </c>
      <c r="D770" t="s">
        <v>446</v>
      </c>
      <c r="E770">
        <v>11</v>
      </c>
      <c r="F770">
        <v>11</v>
      </c>
      <c r="G770" s="411" t="s">
        <v>707</v>
      </c>
    </row>
    <row r="771" spans="1:7">
      <c r="A771" t="s">
        <v>1715</v>
      </c>
      <c r="B771" s="343" t="s">
        <v>1716</v>
      </c>
      <c r="C771" t="str">
        <f>IF(PL損益計算書・収益計画!N13="","",TEXT((PL損益計算書・収益計画!N13),"#,##0"))</f>
        <v/>
      </c>
      <c r="D771" t="s">
        <v>446</v>
      </c>
      <c r="E771">
        <v>11</v>
      </c>
      <c r="F771">
        <v>12</v>
      </c>
      <c r="G771" s="411" t="s">
        <v>707</v>
      </c>
    </row>
    <row r="772" spans="1:7">
      <c r="A772" t="s">
        <v>1717</v>
      </c>
      <c r="B772" s="343" t="s">
        <v>1718</v>
      </c>
      <c r="C772" t="str">
        <f>IF(PL損益計算書・収益計画!N14="","",TEXT((PL損益計算書・収益計画!N14),"#,##0"))</f>
        <v/>
      </c>
      <c r="D772" t="s">
        <v>446</v>
      </c>
      <c r="E772">
        <v>11</v>
      </c>
      <c r="F772">
        <v>13</v>
      </c>
      <c r="G772" s="411" t="s">
        <v>707</v>
      </c>
    </row>
    <row r="773" spans="1:7">
      <c r="A773" t="s">
        <v>1719</v>
      </c>
      <c r="B773" s="343" t="s">
        <v>1720</v>
      </c>
      <c r="C773" t="str">
        <f>IF(PL損益計算書・収益計画!N15="","",TEXT((PL損益計算書・収益計画!N15),"#,##0"))</f>
        <v>0</v>
      </c>
      <c r="D773" t="s">
        <v>446</v>
      </c>
      <c r="E773">
        <v>11</v>
      </c>
      <c r="F773">
        <v>14</v>
      </c>
      <c r="G773" s="411" t="s">
        <v>707</v>
      </c>
    </row>
    <row r="774" spans="1:7">
      <c r="A774" t="s">
        <v>1721</v>
      </c>
      <c r="B774" s="343" t="s">
        <v>1722</v>
      </c>
      <c r="C774" t="str">
        <f>IF(PL損益計算書・収益計画!N16="","",TEXT((PL損益計算書・収益計画!N16),"#,##0"))</f>
        <v>0</v>
      </c>
      <c r="D774" t="s">
        <v>446</v>
      </c>
      <c r="E774">
        <v>11</v>
      </c>
      <c r="F774">
        <v>15</v>
      </c>
      <c r="G774" s="411" t="s">
        <v>707</v>
      </c>
    </row>
    <row r="775" spans="1:7">
      <c r="A775" t="s">
        <v>1723</v>
      </c>
      <c r="B775" s="343" t="s">
        <v>1724</v>
      </c>
      <c r="C775" t="str">
        <f>IF(PL損益計算書・収益計画!N17="","",TEXT((PL損益計算書・収益計画!N17),"#,##0"))</f>
        <v>0</v>
      </c>
      <c r="D775" t="s">
        <v>446</v>
      </c>
      <c r="E775">
        <v>11</v>
      </c>
      <c r="F775">
        <v>16</v>
      </c>
      <c r="G775" s="411" t="s">
        <v>707</v>
      </c>
    </row>
    <row r="776" spans="1:7">
      <c r="A776" t="s">
        <v>1725</v>
      </c>
      <c r="B776" s="343" t="s">
        <v>1726</v>
      </c>
      <c r="C776" t="str">
        <f>IF(PL損益計算書・収益計画!N18="","",TEXT((PL損益計算書・収益計画!N18),"#,##0"))</f>
        <v/>
      </c>
      <c r="D776" t="s">
        <v>446</v>
      </c>
      <c r="E776">
        <v>11</v>
      </c>
      <c r="F776">
        <v>17</v>
      </c>
      <c r="G776" s="411" t="s">
        <v>707</v>
      </c>
    </row>
    <row r="777" spans="1:7">
      <c r="A777" t="s">
        <v>1727</v>
      </c>
      <c r="B777" s="343" t="s">
        <v>1710</v>
      </c>
      <c r="C777" t="str">
        <f>IF(PL損益計算書・収益計画!N19="","",TEXT((PL損益計算書・収益計画!N19),"#,##0"))</f>
        <v>0</v>
      </c>
      <c r="D777" t="s">
        <v>446</v>
      </c>
      <c r="E777">
        <v>11</v>
      </c>
      <c r="F777">
        <v>18</v>
      </c>
      <c r="G777" s="411" t="s">
        <v>707</v>
      </c>
    </row>
    <row r="778" spans="1:7">
      <c r="A778" t="s">
        <v>1728</v>
      </c>
      <c r="B778" s="343" t="s">
        <v>1729</v>
      </c>
      <c r="C778" t="str">
        <f>IF(PL損益計算書・収益計画!N20="","",TEXT((PL損益計算書・収益計画!N20),"#,##0"))</f>
        <v/>
      </c>
      <c r="D778" t="s">
        <v>446</v>
      </c>
      <c r="E778">
        <v>11</v>
      </c>
      <c r="F778">
        <v>19</v>
      </c>
      <c r="G778" s="411" t="s">
        <v>707</v>
      </c>
    </row>
    <row r="779" spans="1:7">
      <c r="A779" t="s">
        <v>1730</v>
      </c>
      <c r="B779" s="343" t="s">
        <v>436</v>
      </c>
      <c r="C779" t="s">
        <v>401</v>
      </c>
      <c r="D779" t="s">
        <v>402</v>
      </c>
      <c r="E779">
        <v>11</v>
      </c>
      <c r="F779">
        <v>20</v>
      </c>
      <c r="G779" s="411" t="s">
        <v>707</v>
      </c>
    </row>
    <row r="780" spans="1:7">
      <c r="A780" t="s">
        <v>1731</v>
      </c>
      <c r="B780" s="343" t="s">
        <v>1732</v>
      </c>
      <c r="C780" t="str">
        <f>IF(PL損益計算書・収益計画!N22="","",TEXT((PL損益計算書・収益計画!N22),"#,##0"))</f>
        <v/>
      </c>
      <c r="D780" t="s">
        <v>446</v>
      </c>
      <c r="E780">
        <v>11</v>
      </c>
      <c r="F780">
        <v>21</v>
      </c>
      <c r="G780" s="411" t="s">
        <v>707</v>
      </c>
    </row>
    <row r="781" spans="1:7">
      <c r="A781" t="s">
        <v>1733</v>
      </c>
      <c r="B781" s="343" t="s">
        <v>1714</v>
      </c>
      <c r="C781" t="str">
        <f>IF(PL損益計算書・収益計画!N23="","",TEXT((PL損益計算書・収益計画!N23),"#,##0"))</f>
        <v/>
      </c>
      <c r="D781" t="s">
        <v>446</v>
      </c>
      <c r="E781">
        <v>11</v>
      </c>
      <c r="F781">
        <v>22</v>
      </c>
      <c r="G781" s="411" t="s">
        <v>707</v>
      </c>
    </row>
    <row r="782" spans="1:7">
      <c r="A782" t="s">
        <v>1734</v>
      </c>
      <c r="B782" s="343" t="s">
        <v>1735</v>
      </c>
      <c r="C782" t="str">
        <f>IF(PL損益計算書・収益計画!N24="","",TEXT((PL損益計算書・収益計画!N24),"#,##0"))</f>
        <v/>
      </c>
      <c r="D782" t="s">
        <v>446</v>
      </c>
      <c r="E782">
        <v>11</v>
      </c>
      <c r="F782">
        <v>23</v>
      </c>
      <c r="G782" s="411" t="s">
        <v>707</v>
      </c>
    </row>
    <row r="783" spans="1:7">
      <c r="A783" t="s">
        <v>1736</v>
      </c>
      <c r="B783" s="343" t="s">
        <v>1718</v>
      </c>
      <c r="C783" t="str">
        <f>IF(PL損益計算書・収益計画!N25="","",TEXT((PL損益計算書・収益計画!N25),"#,##0"))</f>
        <v/>
      </c>
      <c r="D783" t="s">
        <v>446</v>
      </c>
      <c r="E783">
        <v>11</v>
      </c>
      <c r="F783">
        <v>24</v>
      </c>
      <c r="G783" s="411" t="s">
        <v>707</v>
      </c>
    </row>
    <row r="784" spans="1:7">
      <c r="A784" t="s">
        <v>1737</v>
      </c>
      <c r="B784" s="343" t="s">
        <v>1738</v>
      </c>
      <c r="C784" t="str">
        <f>IF(PL損益計算書・収益計画!N26="","",TEXT((PL損益計算書・収益計画!N26),"#,##0"))</f>
        <v>0</v>
      </c>
      <c r="D784" t="s">
        <v>446</v>
      </c>
      <c r="E784">
        <v>11</v>
      </c>
      <c r="F784">
        <v>25</v>
      </c>
      <c r="G784" s="411" t="s">
        <v>707</v>
      </c>
    </row>
    <row r="785" spans="1:7">
      <c r="A785" t="s">
        <v>1739</v>
      </c>
      <c r="B785" s="343" t="s">
        <v>1740</v>
      </c>
      <c r="C785" t="str">
        <f>IF(PL損益計算書・収益計画!N27="","",TEXT((PL損益計算書・収益計画!N27),"#,##0"))</f>
        <v>0</v>
      </c>
      <c r="D785" t="s">
        <v>446</v>
      </c>
      <c r="E785">
        <v>11</v>
      </c>
      <c r="F785">
        <v>26</v>
      </c>
      <c r="G785" s="411" t="s">
        <v>707</v>
      </c>
    </row>
    <row r="786" spans="1:7">
      <c r="A786" t="s">
        <v>1741</v>
      </c>
      <c r="B786" s="343" t="s">
        <v>1742</v>
      </c>
      <c r="C786" t="str">
        <f>IF(PL損益計算書・収益計画!N28="","",TEXT((PL損益計算書・収益計画!N28),"#,##0"))</f>
        <v>0</v>
      </c>
      <c r="D786" t="s">
        <v>446</v>
      </c>
      <c r="E786">
        <v>11</v>
      </c>
      <c r="F786">
        <v>27</v>
      </c>
      <c r="G786" s="411" t="s">
        <v>707</v>
      </c>
    </row>
    <row r="787" spans="1:7">
      <c r="A787" t="s">
        <v>1743</v>
      </c>
      <c r="B787" s="343" t="s">
        <v>1744</v>
      </c>
      <c r="C787" t="str">
        <f>IF(PL損益計算書・収益計画!N29="","",TEXT((PL損益計算書・収益計画!N29),"#,##0"))</f>
        <v/>
      </c>
      <c r="D787" t="s">
        <v>446</v>
      </c>
      <c r="E787">
        <v>11</v>
      </c>
      <c r="F787">
        <v>28</v>
      </c>
      <c r="G787" s="411" t="s">
        <v>707</v>
      </c>
    </row>
    <row r="788" spans="1:7">
      <c r="A788" t="s">
        <v>1745</v>
      </c>
      <c r="B788" s="343" t="s">
        <v>1746</v>
      </c>
      <c r="C788" t="str">
        <f>IF(PL損益計算書・収益計画!N30="","",TEXT((PL損益計算書・収益計画!N30),"#,##0"))</f>
        <v/>
      </c>
      <c r="D788" t="s">
        <v>446</v>
      </c>
      <c r="E788">
        <v>11</v>
      </c>
      <c r="F788">
        <v>29</v>
      </c>
      <c r="G788" s="411" t="s">
        <v>707</v>
      </c>
    </row>
    <row r="789" spans="1:7">
      <c r="A789" t="s">
        <v>1747</v>
      </c>
      <c r="B789" s="343" t="s">
        <v>1748</v>
      </c>
      <c r="C789" t="str">
        <f>IF(PL損益計算書・収益計画!N31="","",TEXT((PL損益計算書・収益計画!N31),"#,##0"))</f>
        <v>0</v>
      </c>
      <c r="D789" t="s">
        <v>446</v>
      </c>
      <c r="E789">
        <v>11</v>
      </c>
      <c r="F789">
        <v>30</v>
      </c>
      <c r="G789" s="411" t="s">
        <v>707</v>
      </c>
    </row>
    <row r="790" spans="1:7">
      <c r="A790" t="s">
        <v>1749</v>
      </c>
      <c r="B790" s="343" t="s">
        <v>436</v>
      </c>
      <c r="C790" t="s">
        <v>401</v>
      </c>
      <c r="D790" t="s">
        <v>402</v>
      </c>
      <c r="E790">
        <v>11</v>
      </c>
      <c r="F790">
        <v>31</v>
      </c>
      <c r="G790" s="411" t="s">
        <v>707</v>
      </c>
    </row>
    <row r="791" spans="1:7">
      <c r="A791" t="s">
        <v>1750</v>
      </c>
      <c r="B791" s="343" t="s">
        <v>436</v>
      </c>
      <c r="C791" t="s">
        <v>401</v>
      </c>
      <c r="D791" t="s">
        <v>402</v>
      </c>
      <c r="E791">
        <v>11</v>
      </c>
      <c r="F791">
        <v>32</v>
      </c>
      <c r="G791" s="411" t="s">
        <v>707</v>
      </c>
    </row>
    <row r="792" spans="1:7">
      <c r="A792" t="s">
        <v>1751</v>
      </c>
      <c r="B792" s="343" t="s">
        <v>436</v>
      </c>
      <c r="C792" t="s">
        <v>401</v>
      </c>
      <c r="D792" t="s">
        <v>402</v>
      </c>
      <c r="E792">
        <v>11</v>
      </c>
      <c r="F792">
        <v>33</v>
      </c>
      <c r="G792" s="411" t="s">
        <v>707</v>
      </c>
    </row>
    <row r="793" spans="1:7">
      <c r="A793" t="s">
        <v>1752</v>
      </c>
      <c r="B793" s="343" t="s">
        <v>436</v>
      </c>
      <c r="C793" t="s">
        <v>401</v>
      </c>
      <c r="D793" t="s">
        <v>402</v>
      </c>
      <c r="E793">
        <v>11</v>
      </c>
      <c r="F793">
        <v>34</v>
      </c>
      <c r="G793" s="411" t="s">
        <v>707</v>
      </c>
    </row>
    <row r="794" spans="1:7">
      <c r="A794" t="s">
        <v>1753</v>
      </c>
      <c r="B794" s="343" t="s">
        <v>436</v>
      </c>
      <c r="C794" t="s">
        <v>401</v>
      </c>
      <c r="D794" t="s">
        <v>402</v>
      </c>
      <c r="E794">
        <v>11</v>
      </c>
      <c r="F794">
        <v>35</v>
      </c>
      <c r="G794" s="411" t="s">
        <v>707</v>
      </c>
    </row>
    <row r="795" spans="1:7">
      <c r="A795" t="s">
        <v>1754</v>
      </c>
      <c r="B795" s="343" t="s">
        <v>436</v>
      </c>
      <c r="C795" t="s">
        <v>401</v>
      </c>
      <c r="D795" t="s">
        <v>402</v>
      </c>
      <c r="E795">
        <v>11</v>
      </c>
      <c r="F795">
        <v>36</v>
      </c>
      <c r="G795" s="411" t="s">
        <v>707</v>
      </c>
    </row>
    <row r="796" spans="1:7">
      <c r="A796" t="s">
        <v>1755</v>
      </c>
      <c r="B796" s="343" t="s">
        <v>1738</v>
      </c>
      <c r="C796" t="str">
        <f>IF(PL損益計算書・収益計画!N38="","",TEXT((PL損益計算書・収益計画!N38),"#,##0"))</f>
        <v>0</v>
      </c>
      <c r="D796" t="s">
        <v>446</v>
      </c>
      <c r="E796">
        <v>11</v>
      </c>
      <c r="F796">
        <v>37</v>
      </c>
      <c r="G796" s="411" t="s">
        <v>707</v>
      </c>
    </row>
    <row r="797" spans="1:7">
      <c r="A797" t="s">
        <v>1756</v>
      </c>
      <c r="B797" s="343" t="s">
        <v>1757</v>
      </c>
      <c r="C797" t="str">
        <f>IF(PL損益計算書・収益計画!N39="","",TEXT((PL損益計算書・収益計画!N39),"#,##0"))</f>
        <v>0</v>
      </c>
      <c r="D797" t="s">
        <v>446</v>
      </c>
      <c r="E797">
        <v>11</v>
      </c>
      <c r="F797">
        <v>38</v>
      </c>
      <c r="G797" s="411" t="s">
        <v>707</v>
      </c>
    </row>
    <row r="798" spans="1:7">
      <c r="A798" t="s">
        <v>1758</v>
      </c>
      <c r="B798" s="343" t="s">
        <v>1759</v>
      </c>
      <c r="C798" t="str">
        <f>IF(PL損益計算書・収益計画!N40="","",TEXT((PL損益計算書・収益計画!N40),"#,##0"))</f>
        <v>0</v>
      </c>
      <c r="D798" t="s">
        <v>446</v>
      </c>
      <c r="E798">
        <v>11</v>
      </c>
      <c r="F798">
        <v>39</v>
      </c>
      <c r="G798" s="411" t="s">
        <v>707</v>
      </c>
    </row>
    <row r="799" spans="1:7">
      <c r="A799" t="s">
        <v>1760</v>
      </c>
      <c r="B799" s="343" t="s">
        <v>1761</v>
      </c>
      <c r="C799" t="str">
        <f>IF(PL損益計算書・収益計画!N41="","",TEXT((PL損益計算書・収益計画!N41),"#,##0"))</f>
        <v>0</v>
      </c>
      <c r="D799" t="s">
        <v>446</v>
      </c>
      <c r="E799">
        <v>11</v>
      </c>
      <c r="F799">
        <v>40</v>
      </c>
      <c r="G799" s="411" t="s">
        <v>707</v>
      </c>
    </row>
    <row r="800" spans="1:7">
      <c r="A800" t="s">
        <v>1762</v>
      </c>
      <c r="B800" s="343" t="s">
        <v>1763</v>
      </c>
      <c r="C800" t="str">
        <f>IF(PL損益計算書・収益計画!N42="","",TEXT((PL損益計算書・収益計画!N42),"#,##0"))</f>
        <v>0</v>
      </c>
      <c r="D800" t="s">
        <v>446</v>
      </c>
      <c r="E800">
        <v>11</v>
      </c>
      <c r="F800">
        <v>41</v>
      </c>
      <c r="G800" s="411" t="s">
        <v>707</v>
      </c>
    </row>
    <row r="801" spans="1:7">
      <c r="A801" t="s">
        <v>1764</v>
      </c>
      <c r="B801" s="343" t="s">
        <v>1765</v>
      </c>
      <c r="C801" t="str">
        <f>IF(PL損益計算書・収益計画!N43="","",TEXT((PL損益計算書・収益計画!N43),"#,##0"))</f>
        <v>0</v>
      </c>
      <c r="D801" t="s">
        <v>446</v>
      </c>
      <c r="E801">
        <v>11</v>
      </c>
      <c r="F801">
        <v>42</v>
      </c>
      <c r="G801" s="411" t="s">
        <v>707</v>
      </c>
    </row>
    <row r="802" spans="1:7">
      <c r="A802" t="s">
        <v>1766</v>
      </c>
      <c r="B802" s="343" t="s">
        <v>1767</v>
      </c>
      <c r="C802" t="str">
        <f>IF(PL損益計算書・収益計画!N44="","",TEXT((PL損益計算書・収益計画!N44),"0.0"))</f>
        <v>0.0</v>
      </c>
      <c r="D802" t="s">
        <v>446</v>
      </c>
      <c r="E802">
        <v>11</v>
      </c>
      <c r="F802">
        <v>43</v>
      </c>
      <c r="G802" s="411" t="s">
        <v>707</v>
      </c>
    </row>
    <row r="803" spans="1:7">
      <c r="A803" t="s">
        <v>1768</v>
      </c>
      <c r="B803" s="343" t="s">
        <v>436</v>
      </c>
      <c r="C803" t="s">
        <v>401</v>
      </c>
      <c r="D803" t="s">
        <v>402</v>
      </c>
      <c r="E803">
        <v>11</v>
      </c>
      <c r="F803">
        <v>44</v>
      </c>
      <c r="G803" s="411" t="s">
        <v>707</v>
      </c>
    </row>
    <row r="804" spans="1:7">
      <c r="A804" t="s">
        <v>1769</v>
      </c>
      <c r="B804" s="343" t="s">
        <v>1770</v>
      </c>
      <c r="C804" t="str">
        <f>IF(PL損益計算書・収益計画!N46="","",TEXT((PL損益計算書・収益計画!N46),"0"))</f>
        <v/>
      </c>
      <c r="D804" t="s">
        <v>446</v>
      </c>
      <c r="E804">
        <v>11</v>
      </c>
      <c r="F804">
        <v>45</v>
      </c>
      <c r="G804" s="411" t="s">
        <v>707</v>
      </c>
    </row>
    <row r="805" spans="1:7">
      <c r="A805" t="s">
        <v>1771</v>
      </c>
      <c r="B805" s="343" t="s">
        <v>1772</v>
      </c>
      <c r="C805" t="str">
        <f>IF(PL損益計算書・収益計画!N47="","",TEXT((PL損益計算書・収益計画!N47),"#,##0"))</f>
        <v/>
      </c>
      <c r="D805" t="s">
        <v>446</v>
      </c>
      <c r="E805">
        <v>11</v>
      </c>
      <c r="F805">
        <v>46</v>
      </c>
      <c r="G805" s="411" t="s">
        <v>707</v>
      </c>
    </row>
    <row r="806" spans="1:7">
      <c r="A806" t="s">
        <v>1773</v>
      </c>
      <c r="B806" s="343" t="s">
        <v>1774</v>
      </c>
      <c r="C806" t="str">
        <f>IF(PL損益計算書・収益計画!N48="","",TEXT((PL損益計算書・収益計画!N48),"#,##0"))</f>
        <v/>
      </c>
      <c r="D806" t="s">
        <v>446</v>
      </c>
      <c r="E806">
        <v>11</v>
      </c>
      <c r="F806">
        <v>47</v>
      </c>
      <c r="G806" s="411" t="s">
        <v>707</v>
      </c>
    </row>
    <row r="807" spans="1:7">
      <c r="A807" t="s">
        <v>1775</v>
      </c>
      <c r="B807" s="343" t="s">
        <v>1776</v>
      </c>
      <c r="C807" t="str">
        <f>IF(PL損益計算書・収益計画!N49="","",TEXT((PL損益計算書・収益計画!N49),"0.00"))</f>
        <v/>
      </c>
      <c r="D807" t="s">
        <v>446</v>
      </c>
      <c r="E807">
        <v>11</v>
      </c>
      <c r="F807">
        <v>48</v>
      </c>
      <c r="G807" s="411" t="s">
        <v>707</v>
      </c>
    </row>
    <row r="808" spans="1:7">
      <c r="A808" t="s">
        <v>1777</v>
      </c>
      <c r="B808" s="343" t="s">
        <v>436</v>
      </c>
      <c r="C808" t="s">
        <v>401</v>
      </c>
      <c r="D808" t="s">
        <v>402</v>
      </c>
      <c r="E808">
        <v>11</v>
      </c>
      <c r="F808">
        <v>49</v>
      </c>
      <c r="G808" s="411" t="s">
        <v>707</v>
      </c>
    </row>
    <row r="809" spans="1:7">
      <c r="A809" t="s">
        <v>1778</v>
      </c>
      <c r="B809" s="343" t="s">
        <v>1779</v>
      </c>
      <c r="C809" t="str">
        <f>IF(PL損益計算書・収益計画!N51="","",TEXT((PL損益計算書・収益計画!N51),"#,##0"))</f>
        <v/>
      </c>
      <c r="D809" t="s">
        <v>446</v>
      </c>
      <c r="E809">
        <v>11</v>
      </c>
      <c r="F809">
        <v>50</v>
      </c>
      <c r="G809" s="411" t="s">
        <v>707</v>
      </c>
    </row>
    <row r="810" spans="1:7">
      <c r="A810" t="s">
        <v>1780</v>
      </c>
      <c r="B810" s="343" t="s">
        <v>1781</v>
      </c>
      <c r="C810" t="str">
        <f>IF(PL損益計算書・収益計画!N52="","",TEXT((PL損益計算書・収益計画!N52),"#,##0"))</f>
        <v/>
      </c>
      <c r="D810" t="s">
        <v>446</v>
      </c>
      <c r="E810">
        <v>11</v>
      </c>
      <c r="F810">
        <v>51</v>
      </c>
      <c r="G810" s="411" t="s">
        <v>707</v>
      </c>
    </row>
    <row r="811" spans="1:7">
      <c r="A811" t="s">
        <v>1782</v>
      </c>
      <c r="B811" s="343" t="s">
        <v>1783</v>
      </c>
      <c r="C811" t="str">
        <f>IF(PL損益計算書・収益計画!N53="","",TEXT((PL損益計算書・収益計画!N53),"#,##0"))</f>
        <v/>
      </c>
      <c r="D811" t="s">
        <v>446</v>
      </c>
      <c r="E811">
        <v>11</v>
      </c>
      <c r="F811">
        <v>52</v>
      </c>
      <c r="G811" s="411" t="s">
        <v>707</v>
      </c>
    </row>
    <row r="812" spans="1:7">
      <c r="A812" t="s">
        <v>1784</v>
      </c>
      <c r="B812" s="343" t="s">
        <v>1785</v>
      </c>
      <c r="C812" t="str">
        <f>IF(PL損益計算書・収益計画!N54="","",TEXT((PL損益計算書・収益計画!N54),"0.0"))</f>
        <v>0.0</v>
      </c>
      <c r="D812" t="s">
        <v>446</v>
      </c>
      <c r="E812">
        <v>11</v>
      </c>
      <c r="F812">
        <v>53</v>
      </c>
      <c r="G812" s="411" t="s">
        <v>707</v>
      </c>
    </row>
    <row r="813" spans="1:7">
      <c r="A813" t="s">
        <v>1786</v>
      </c>
      <c r="B813" s="343" t="s">
        <v>436</v>
      </c>
      <c r="C813" t="s">
        <v>401</v>
      </c>
      <c r="D813" t="s">
        <v>402</v>
      </c>
      <c r="E813">
        <v>11</v>
      </c>
      <c r="F813">
        <v>54</v>
      </c>
      <c r="G813" s="411" t="s">
        <v>707</v>
      </c>
    </row>
    <row r="814" spans="1:7">
      <c r="A814" t="s">
        <v>1787</v>
      </c>
      <c r="B814" s="343" t="s">
        <v>1788</v>
      </c>
      <c r="C814" t="str">
        <f>IF(PL損益計算書・収益計画!N56="","",TEXT((PL損益計算書・収益計画!N56),"#,##0"))</f>
        <v/>
      </c>
      <c r="D814" t="s">
        <v>446</v>
      </c>
      <c r="E814">
        <v>11</v>
      </c>
      <c r="F814">
        <v>55</v>
      </c>
      <c r="G814" s="411" t="s">
        <v>707</v>
      </c>
    </row>
    <row r="815" spans="1:7">
      <c r="A815" t="s">
        <v>1789</v>
      </c>
      <c r="B815" s="343" t="s">
        <v>436</v>
      </c>
      <c r="C815" t="s">
        <v>401</v>
      </c>
      <c r="D815" t="s">
        <v>402</v>
      </c>
      <c r="E815">
        <v>11</v>
      </c>
      <c r="F815">
        <v>56</v>
      </c>
      <c r="G815" s="411" t="s">
        <v>707</v>
      </c>
    </row>
    <row r="816" spans="1:7">
      <c r="A816" t="s">
        <v>1790</v>
      </c>
      <c r="B816" s="343" t="s">
        <v>436</v>
      </c>
      <c r="C816" t="s">
        <v>401</v>
      </c>
      <c r="D816" t="s">
        <v>402</v>
      </c>
      <c r="E816">
        <v>11</v>
      </c>
      <c r="F816">
        <v>57</v>
      </c>
      <c r="G816" s="411" t="s">
        <v>707</v>
      </c>
    </row>
    <row r="817" spans="1:7">
      <c r="A817" t="s">
        <v>1791</v>
      </c>
      <c r="B817" s="343" t="s">
        <v>436</v>
      </c>
      <c r="C817" t="s">
        <v>401</v>
      </c>
      <c r="D817" t="s">
        <v>402</v>
      </c>
      <c r="E817">
        <v>11</v>
      </c>
      <c r="F817">
        <v>58</v>
      </c>
      <c r="G817" s="411" t="s">
        <v>707</v>
      </c>
    </row>
    <row r="818" spans="1:7" ht="16.5" thickBot="1">
      <c r="A818" t="s">
        <v>1792</v>
      </c>
      <c r="B818" s="343" t="s">
        <v>436</v>
      </c>
      <c r="C818" t="s">
        <v>401</v>
      </c>
      <c r="D818" t="s">
        <v>402</v>
      </c>
      <c r="E818">
        <v>11</v>
      </c>
      <c r="F818">
        <v>59</v>
      </c>
      <c r="G818" s="411" t="s">
        <v>707</v>
      </c>
    </row>
    <row r="819" spans="1:7">
      <c r="A819" s="412" t="s">
        <v>1793</v>
      </c>
      <c r="B819" s="413" t="s">
        <v>1794</v>
      </c>
      <c r="C819" s="412" t="str">
        <f>IF(BS貸借対照表!Q4="","",BS貸借対照表!Q4)</f>
        <v/>
      </c>
      <c r="D819" s="412" t="s">
        <v>446</v>
      </c>
      <c r="E819" s="412" t="s">
        <v>1795</v>
      </c>
      <c r="F819" s="412" t="s">
        <v>1795</v>
      </c>
      <c r="G819" s="411" t="s">
        <v>403</v>
      </c>
    </row>
    <row r="820" spans="1:7">
      <c r="A820" t="s">
        <v>1796</v>
      </c>
      <c r="B820" s="343" t="s">
        <v>1797</v>
      </c>
      <c r="C820" t="str">
        <f>IF(BS貸借対照表!Q5="","",BS貸借対照表!Q5)</f>
        <v/>
      </c>
      <c r="D820" t="s">
        <v>446</v>
      </c>
      <c r="E820" t="s">
        <v>1795</v>
      </c>
      <c r="F820" t="s">
        <v>1795</v>
      </c>
      <c r="G820" s="411" t="s">
        <v>403</v>
      </c>
    </row>
    <row r="821" spans="1:7">
      <c r="A821" t="s">
        <v>1798</v>
      </c>
      <c r="B821" s="343" t="s">
        <v>1799</v>
      </c>
      <c r="C821" t="str">
        <f>IF(PL損益計算書・収益計画!Q5="","",PL損益計算書・収益計画!Q5)</f>
        <v/>
      </c>
      <c r="D821" t="s">
        <v>446</v>
      </c>
      <c r="E821" t="s">
        <v>1795</v>
      </c>
      <c r="F821" t="s">
        <v>1795</v>
      </c>
      <c r="G821" s="411" t="s">
        <v>707</v>
      </c>
    </row>
    <row r="822" spans="1:7">
      <c r="A822" s="408" t="s">
        <v>1800</v>
      </c>
      <c r="B822" s="409" t="s">
        <v>1801</v>
      </c>
      <c r="C822" t="str">
        <f>IF(PL損益計算書・収益計画!Q6="","",PL損益計算書・収益計画!Q6)</f>
        <v/>
      </c>
      <c r="D822" t="s">
        <v>446</v>
      </c>
      <c r="E822" t="s">
        <v>1795</v>
      </c>
      <c r="F822" t="s">
        <v>1795</v>
      </c>
      <c r="G822" s="411" t="s">
        <v>707</v>
      </c>
    </row>
    <row r="823" spans="1:7">
      <c r="A823" t="s">
        <v>1802</v>
      </c>
      <c r="B823" s="343" t="s">
        <v>1803</v>
      </c>
      <c r="C823" t="str">
        <f>IF(PL損益計算書・収益計画!Q15="","",TEXT((PL損益計算書・収益計画!Q15),"0.0"))</f>
        <v/>
      </c>
      <c r="D823" t="s">
        <v>446</v>
      </c>
      <c r="E823" t="s">
        <v>1795</v>
      </c>
      <c r="F823" t="s">
        <v>1795</v>
      </c>
      <c r="G823" s="411" t="s">
        <v>707</v>
      </c>
    </row>
    <row r="824" spans="1:7">
      <c r="A824" t="s">
        <v>1804</v>
      </c>
      <c r="B824" s="343" t="s">
        <v>1805</v>
      </c>
      <c r="C824" t="str">
        <f>IF(PL損益計算書・収益計画!Q16="","",TEXT((PL損益計算書・収益計画!Q16),"0.0"))</f>
        <v>-</v>
      </c>
      <c r="D824" t="s">
        <v>446</v>
      </c>
      <c r="E824" t="s">
        <v>1795</v>
      </c>
      <c r="F824" t="s">
        <v>1795</v>
      </c>
      <c r="G824" s="411" t="s">
        <v>707</v>
      </c>
    </row>
    <row r="825" spans="1:7">
      <c r="A825" t="s">
        <v>1806</v>
      </c>
      <c r="B825" s="343" t="s">
        <v>1807</v>
      </c>
      <c r="C825" t="str">
        <f>IF(PL損益計算書・収益計画!Q17="","",TEXT((PL損益計算書・収益計画!Q17),"0.0"))</f>
        <v/>
      </c>
      <c r="D825" t="s">
        <v>446</v>
      </c>
      <c r="E825" t="s">
        <v>1795</v>
      </c>
      <c r="F825" t="s">
        <v>1795</v>
      </c>
      <c r="G825" s="411" t="s">
        <v>707</v>
      </c>
    </row>
    <row r="826" spans="1:7">
      <c r="A826" t="s">
        <v>1808</v>
      </c>
      <c r="B826" s="343" t="s">
        <v>1809</v>
      </c>
      <c r="C826" t="str">
        <f>IF(PL損益計算書・収益計画!Q18="","",TEXT((PL損益計算書・収益計画!Q18),"#,##0"))</f>
        <v/>
      </c>
      <c r="D826" t="s">
        <v>446</v>
      </c>
      <c r="E826" t="s">
        <v>1795</v>
      </c>
      <c r="F826" t="s">
        <v>1795</v>
      </c>
      <c r="G826" s="411" t="s">
        <v>707</v>
      </c>
    </row>
    <row r="827" spans="1:7">
      <c r="G827" s="410"/>
    </row>
    <row r="828" spans="1:7">
      <c r="G828" s="410"/>
    </row>
    <row r="829" spans="1:7">
      <c r="G829" s="410"/>
    </row>
    <row r="830" spans="1:7">
      <c r="G830" s="410"/>
    </row>
    <row r="831" spans="1:7">
      <c r="G831" s="410"/>
    </row>
    <row r="832" spans="1:7">
      <c r="G832" s="410"/>
    </row>
    <row r="833" spans="7:7">
      <c r="G833" s="410"/>
    </row>
    <row r="834" spans="7:7">
      <c r="G834" s="410"/>
    </row>
    <row r="835" spans="7:7">
      <c r="G835" s="410"/>
    </row>
    <row r="836" spans="7:7">
      <c r="G836" s="410"/>
    </row>
    <row r="837" spans="7:7">
      <c r="G837" s="410"/>
    </row>
    <row r="838" spans="7:7">
      <c r="G838" s="410"/>
    </row>
    <row r="839" spans="7:7">
      <c r="G839" s="410"/>
    </row>
    <row r="840" spans="7:7">
      <c r="G840" s="410"/>
    </row>
    <row r="841" spans="7:7">
      <c r="G841" s="410"/>
    </row>
    <row r="842" spans="7:7">
      <c r="G842" s="410"/>
    </row>
    <row r="843" spans="7:7">
      <c r="G843" s="410"/>
    </row>
    <row r="844" spans="7:7">
      <c r="G844" s="410"/>
    </row>
    <row r="845" spans="7:7">
      <c r="G845" s="410"/>
    </row>
    <row r="846" spans="7:7">
      <c r="G846" s="410"/>
    </row>
    <row r="847" spans="7:7">
      <c r="G847" s="410"/>
    </row>
    <row r="848" spans="7:7">
      <c r="G848" s="410"/>
    </row>
    <row r="849" spans="7:7">
      <c r="G849" s="410"/>
    </row>
    <row r="850" spans="7:7">
      <c r="G850" s="410"/>
    </row>
  </sheetData>
  <autoFilter ref="A1:J850" xr:uid="{ED78855C-3B58-40A0-89D8-687BE195A708}"/>
  <phoneticPr fontId="4"/>
  <conditionalFormatting sqref="C2:C1000">
    <cfRule type="expression" dxfId="0" priority="1">
      <formula>$D2="Label"</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3d0__x6848__x66f8_ xmlns="62e04840-2892-4010-be1e-fadd74110de4" xsi:nil="true"/>
    <lcf76f155ced4ddcb4097134ff3c332f xmlns="62e04840-2892-4010-be1e-fadd74110de4">
      <Terms xmlns="http://schemas.microsoft.com/office/infopath/2007/PartnerControls"/>
    </lcf76f155ced4ddcb4097134ff3c332f>
    <TaxCatchAll xmlns="2ba71f84-e7bb-4b0e-8699-d7e05a4a474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7939E5DE45B334D986374F29FD543CA" ma:contentTypeVersion="14" ma:contentTypeDescription="新しいドキュメントを作成します。" ma:contentTypeScope="" ma:versionID="b95e4e979adbaa66011b57b09127b6ed">
  <xsd:schema xmlns:xsd="http://www.w3.org/2001/XMLSchema" xmlns:xs="http://www.w3.org/2001/XMLSchema" xmlns:p="http://schemas.microsoft.com/office/2006/metadata/properties" xmlns:ns2="62e04840-2892-4010-be1e-fadd74110de4" xmlns:ns3="2ba71f84-e7bb-4b0e-8699-d7e05a4a474f" targetNamespace="http://schemas.microsoft.com/office/2006/metadata/properties" ma:root="true" ma:fieldsID="790e8761fbbf0b8b425622bd6b8fcadf" ns2:_="" ns3:_="">
    <xsd:import namespace="62e04840-2892-4010-be1e-fadd74110de4"/>
    <xsd:import namespace="2ba71f84-e7bb-4b0e-8699-d7e05a4a47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x63d0__x6848__x66f8_"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04840-2892-4010-be1e-fadd74110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63d0__x6848__x66f8_" ma:index="19" nillable="true" ma:displayName="提案書" ma:format="Dropdown" ma:internalName="_x63d0__x6848__x66f8_">
      <xsd:simpleType>
        <xsd:restriction base="dms:Text">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a71f84-e7bb-4b0e-8699-d7e05a4a47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6f2d0b-a17f-49f3-80ab-f0dad89cd00f}" ma:internalName="TaxCatchAll" ma:showField="CatchAllData" ma:web="2ba71f84-e7bb-4b0e-8699-d7e05a4a47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816684-BF03-4D89-92C5-E8E1807A8170}"/>
</file>

<file path=customXml/itemProps2.xml><?xml version="1.0" encoding="utf-8"?>
<ds:datastoreItem xmlns:ds="http://schemas.openxmlformats.org/officeDocument/2006/customXml" ds:itemID="{147A4DD4-3FDB-4836-B889-5DB7E1D5C3C0}"/>
</file>

<file path=customXml/itemProps3.xml><?xml version="1.0" encoding="utf-8"?>
<ds:datastoreItem xmlns:ds="http://schemas.openxmlformats.org/officeDocument/2006/customXml" ds:itemID="{07B60541-2AA8-4458-891A-73B68606AD6A}"/>
</file>

<file path=docMetadata/LabelInfo.xml><?xml version="1.0" encoding="utf-8"?>
<clbl:labelList xmlns:clbl="http://schemas.microsoft.com/office/2020/mipLabelMetadata">
  <clbl:label id="{5fae8262-b78e-4366-8929-a5d6aac95320}" enabled="1" method="Standard" siteId="{cf36141c-ddd7-45a7-b073-111f66d0b30c}" contentBits="0" removed="0"/>
  <clbl:label id="{8851da13-0864-4211-935b-92c8e262a14d}" enabled="0" method="" siteId="{8851da13-0864-4211-935b-92c8e262a14d}"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2026-10-09T05:06:17Z</dcterms:created>
  <dcterms:modified xsi:type="dcterms:W3CDTF">2026-10-09T05:27:33Z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0x010100F7939E5DE45B334D986374F29FD543CA</vt:lpwstr>
  </property>
</Properties>
</file>